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6875" windowHeight="9975" activeTab="0"/>
  </bookViews>
  <sheets>
    <sheet name="HĐKD" sheetId="1" r:id="rId1"/>
    <sheet name="BCD" sheetId="2" r:id="rId2"/>
    <sheet name="LCTT" sheetId="3" r:id="rId3"/>
    <sheet name="Thuyet Minh" sheetId="4" r:id="rId4"/>
    <sheet name="VCSH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<sst xmlns="http://schemas.openxmlformats.org/spreadsheetml/2006/main" count="728" uniqueCount="616">
  <si>
    <t>Maãu soá B 02-DN</t>
  </si>
  <si>
    <t>Ban haønh theo QÑ soá 15/2006/QÑ-BTC ngaøy</t>
  </si>
  <si>
    <t>20/03/2006  cuûa Boä tröôûng BTC</t>
  </si>
  <si>
    <t>BAÙO CAÙO KEÁT QUÛA HOÏAT ÑOÄNG KINH DOANH</t>
  </si>
  <si>
    <r>
      <t xml:space="preserve"> 9tháng đầu năm</t>
    </r>
    <r>
      <rPr>
        <b/>
        <sz val="10"/>
        <rFont val="VNI-Times"/>
        <family val="0"/>
      </rPr>
      <t xml:space="preserve">  - Naêm 2009</t>
    </r>
  </si>
  <si>
    <t xml:space="preserve">       Ñôn vò tính :Vieät Nam ñoàng(VND)</t>
  </si>
  <si>
    <t>CHÆ TIEÂU                                                                                          ( INDICE)</t>
  </si>
  <si>
    <t>Maõ soá        Code</t>
  </si>
  <si>
    <t xml:space="preserve">Th. Minh </t>
  </si>
  <si>
    <t xml:space="preserve">Soá cuoái kyø                   </t>
  </si>
  <si>
    <t xml:space="preserve">Soá ñaàu naêm                      </t>
  </si>
  <si>
    <t xml:space="preserve"> 1.Doanh thu baùn haøng vaø cung caáp dòch vuï</t>
  </si>
  <si>
    <t>01</t>
  </si>
  <si>
    <t>VI.25</t>
  </si>
  <si>
    <t xml:space="preserve"> 2.Caùc khoûan giaûm tröø doanh thu</t>
  </si>
  <si>
    <t>02</t>
  </si>
  <si>
    <t xml:space="preserve"> 3.Doanh thu thuaàn veà baùn haøng vaø cung caáp dòch vuï</t>
  </si>
  <si>
    <t>10</t>
  </si>
  <si>
    <t xml:space="preserve"> 4.Giaù voán haøng baùn</t>
  </si>
  <si>
    <t>11</t>
  </si>
  <si>
    <t>VI.27</t>
  </si>
  <si>
    <t xml:space="preserve"> 5.Lôïi nhuaän goäp veà baùn haøng vaø cung caáp dòch vuï </t>
  </si>
  <si>
    <t>20</t>
  </si>
  <si>
    <t xml:space="preserve"> 6.Doanh thu hoïat ñoäng taøi chính</t>
  </si>
  <si>
    <t>21</t>
  </si>
  <si>
    <t>VI.26</t>
  </si>
  <si>
    <t xml:space="preserve"> 7.Chi phí taøi chính</t>
  </si>
  <si>
    <t>22</t>
  </si>
  <si>
    <t>VI.28</t>
  </si>
  <si>
    <t xml:space="preserve">     - Trong ñoù : Chi phí laõi vay</t>
  </si>
  <si>
    <t>23</t>
  </si>
  <si>
    <t xml:space="preserve"> 8.Chi phí baùn haøng</t>
  </si>
  <si>
    <t>24</t>
  </si>
  <si>
    <t xml:space="preserve"> 9.Chi phí quaûn lyù doanh nghieäp</t>
  </si>
  <si>
    <t>25</t>
  </si>
  <si>
    <t>10.Lôïi nhuaän thuaàn töø hoïat ñoäng kinh doanh</t>
  </si>
  <si>
    <t>30</t>
  </si>
  <si>
    <t>11.Thu nhaäp khaùc</t>
  </si>
  <si>
    <t>31</t>
  </si>
  <si>
    <t>12.Chi phí khaùc</t>
  </si>
  <si>
    <t>32</t>
  </si>
  <si>
    <t xml:space="preserve">13.Lôïi nhuaän khaùc </t>
  </si>
  <si>
    <t>40</t>
  </si>
  <si>
    <t>14.Toång lôïi nhuaän keá toùan tröôùc thueá (50= 30+40)</t>
  </si>
  <si>
    <t>50</t>
  </si>
  <si>
    <t>15.Chi phí Thueá thu nhaäp doanh nghieäp hieän haønh</t>
  </si>
  <si>
    <t>51</t>
  </si>
  <si>
    <t>VI.30</t>
  </si>
  <si>
    <t>16.Chi phí Thueá thu nhaäp doanh nghieäp hoaõn laïi</t>
  </si>
  <si>
    <t>52</t>
  </si>
  <si>
    <t xml:space="preserve">17.Lôïi nhuaän sau thueá thu nhaäp doanh nghieäp </t>
  </si>
  <si>
    <t>60</t>
  </si>
  <si>
    <t xml:space="preserve">18.Laõi cô baûn treân coå phieáu  (*) </t>
  </si>
  <si>
    <t>70</t>
  </si>
  <si>
    <t>Ghi chuù :</t>
  </si>
  <si>
    <t>(1) Nhöõng chæ tieâu khoâng coù soá lieäu coù theå khoâng phaûi trình baøy nhöng khoâng ñöôïc ñaùnh laïi soá thöù töï chæ tieâu vaø "Maõ soá )</t>
  </si>
  <si>
    <t>Laäp ngaøy 12 thaùng 10 naêm 2009</t>
  </si>
  <si>
    <t>Ngöôøi Laäp Bieåu                                           Keá Toùan Tröôûng</t>
  </si>
  <si>
    <t xml:space="preserve"> Giaùm Ñoác </t>
  </si>
  <si>
    <t>Maãu soá B 01-DN</t>
  </si>
  <si>
    <t xml:space="preserve">                      Ban haønh theo QÑ soá 15/2006/QÑ-BTC ngaøy</t>
  </si>
  <si>
    <t xml:space="preserve">                       20/03/2006  cuûa Boä tröôûng  BTC</t>
  </si>
  <si>
    <t>BAÛNG CAÂN ÑOÁI KEÁ TOÙAN</t>
  </si>
  <si>
    <r>
      <t xml:space="preserve">9 tháng đầu năm </t>
    </r>
    <r>
      <rPr>
        <b/>
        <sz val="10"/>
        <rFont val="VNI-Times"/>
        <family val="0"/>
      </rPr>
      <t>- Naêm 2009</t>
    </r>
  </si>
  <si>
    <t>Ñôn vò tính  :Vieät Nam ñoàng(VND)</t>
  </si>
  <si>
    <t>TAØI SAÛN                                                                               (ACTIF)</t>
  </si>
  <si>
    <t>Th. Minh Notes</t>
  </si>
  <si>
    <t xml:space="preserve">Soá cuoái kyø                  </t>
  </si>
  <si>
    <t xml:space="preserve">     Soá ñaàu naêm                       </t>
  </si>
  <si>
    <t>A-TAØI SAÛN NGAÉN HAÏN</t>
  </si>
  <si>
    <t>I.Tieàn vaø caùc khoûan töông ñöông tieàn</t>
  </si>
  <si>
    <t xml:space="preserve"> 1.Tieàn</t>
  </si>
  <si>
    <t>V.01</t>
  </si>
  <si>
    <t xml:space="preserve"> 2.Caùc khoûan töông ñöông tieàn</t>
  </si>
  <si>
    <t>II.Caùc khoûan ñaàu tö Taøi chính ngaén haïn</t>
  </si>
  <si>
    <t>V.02</t>
  </si>
  <si>
    <t xml:space="preserve"> 1.Ñaàu tö ngaén haïn</t>
  </si>
  <si>
    <t xml:space="preserve"> 2.Döï phoøng giaûm giaù  ñaàu tö ngaén haïn (*)</t>
  </si>
  <si>
    <t>III.Caùc khoûan phaûi thu ngaén haïn</t>
  </si>
  <si>
    <t xml:space="preserve"> 1.Phaûi thu khaùch haøng</t>
  </si>
  <si>
    <t xml:space="preserve"> 2.Traû tröôùc cho ngöôøi baùn</t>
  </si>
  <si>
    <t xml:space="preserve"> 3.Phaûi thu noäi boä ngaén haïn</t>
  </si>
  <si>
    <t xml:space="preserve"> 4.Phaûi thu theo tieán ñoä keá hoïach hôïp ñoàng xaây döïng</t>
  </si>
  <si>
    <t xml:space="preserve"> 5.Caùc khoûan phaûi thu khaùc</t>
  </si>
  <si>
    <t>V.03</t>
  </si>
  <si>
    <t xml:space="preserve"> 6.Döï phoøng  phaûi thu ngaén haïn khoù ñoøi (*)</t>
  </si>
  <si>
    <t>IV.Haøng toàn kho</t>
  </si>
  <si>
    <t xml:space="preserve"> 1.Haøng toàn kho</t>
  </si>
  <si>
    <t>V.04</t>
  </si>
  <si>
    <t xml:space="preserve"> 2.Döï phoøng giaûm giaù haøng toàn kho (*)</t>
  </si>
  <si>
    <t>V.Taøi saûn ngaén haïn khaùc</t>
  </si>
  <si>
    <t xml:space="preserve"> 1.Chi phí traû tröôùc ngaén haïn</t>
  </si>
  <si>
    <t xml:space="preserve"> 2.Thueá GTGT ñöôïc khaáu tröø</t>
  </si>
  <si>
    <t>3.Thueá vaø caùc khoaûn khaùc phaûi thu nhaø nöôùc</t>
  </si>
  <si>
    <t>V.05</t>
  </si>
  <si>
    <t xml:space="preserve"> 5.Taøi saûn ngaén haïn khaùc</t>
  </si>
  <si>
    <t xml:space="preserve">B-TAØI SAÛN DAØI HAÏN </t>
  </si>
  <si>
    <t xml:space="preserve">I.Caùc khoûan phaûi thu daøi haïn </t>
  </si>
  <si>
    <t xml:space="preserve"> 1.Phaûi thu daøi haïn cuûa khaùch haøng</t>
  </si>
  <si>
    <t xml:space="preserve"> 2.Voán kinh doanh ôû ñôn vò tröïc thuoäc</t>
  </si>
  <si>
    <t xml:space="preserve"> 3.Phaûi thu noäi boä daøi haïn</t>
  </si>
  <si>
    <t>V.06</t>
  </si>
  <si>
    <t xml:space="preserve"> 4.Phaûi thu daøi haïn khaùc</t>
  </si>
  <si>
    <t>V.07</t>
  </si>
  <si>
    <t xml:space="preserve"> 5.Döï phoøng phaûi thu daøi haïn khoù ñoøi (*)</t>
  </si>
  <si>
    <t>II.Taøi saûn coá ñònh</t>
  </si>
  <si>
    <t xml:space="preserve"> 1.Taøi saûn coá ñònh höõu hình</t>
  </si>
  <si>
    <t>V.08</t>
  </si>
  <si>
    <t xml:space="preserve">   -Nguyeân giaù</t>
  </si>
  <si>
    <t xml:space="preserve">   -Giaù trò hao moøn luõy keá (*)</t>
  </si>
  <si>
    <t xml:space="preserve"> 2.Taøi saûn coá ñònh thueâ taøi chính</t>
  </si>
  <si>
    <t>V.09</t>
  </si>
  <si>
    <t xml:space="preserve"> 3.Taøi saûn coá ñònh voâ hình</t>
  </si>
  <si>
    <t>V.10</t>
  </si>
  <si>
    <t xml:space="preserve"> 4.Chi phí xaây döïng cô baûn dôû dang</t>
  </si>
  <si>
    <t>V.11</t>
  </si>
  <si>
    <t>III.Baát ñoäng saûn ñaàu tö</t>
  </si>
  <si>
    <t>V.12</t>
  </si>
  <si>
    <t>IV.Caùc khoûan ñaàu tö taøi chính daøi haïn</t>
  </si>
  <si>
    <t>1.Ñaàu tö vaøo coâng ty con</t>
  </si>
  <si>
    <t>2.Ñaàu tö vaøo coâng ty lieân keát ,lieân doanh</t>
  </si>
  <si>
    <t>3.Ñaàu tö daøi haïn khaùc</t>
  </si>
  <si>
    <t>V.13</t>
  </si>
  <si>
    <t>4.Döï phoøng giaûm giaù ñaàu tö taøi chính daøi haïn (*)</t>
  </si>
  <si>
    <t>V.Taøi saûn daøi haïn khaùc</t>
  </si>
  <si>
    <t xml:space="preserve"> 1.Chi phí traû tröôùc daøi haïn</t>
  </si>
  <si>
    <t>V.14</t>
  </si>
  <si>
    <t xml:space="preserve"> 2.Taøi saûn thueá thu nhaäp hoaõn laïi</t>
  </si>
  <si>
    <t>V.21</t>
  </si>
  <si>
    <t xml:space="preserve"> 3.Taøi saûn daøi haïn khaùc</t>
  </si>
  <si>
    <t>Toång coäng taøi saûn (TOTAL ACTIF )</t>
  </si>
  <si>
    <t xml:space="preserve">NGUOÀN VOÁN                                                                             </t>
  </si>
  <si>
    <t xml:space="preserve">      Soá ñaàu naêm                       </t>
  </si>
  <si>
    <t xml:space="preserve">A.NÔÏ PHAÛI TRAÛ </t>
  </si>
  <si>
    <t>I.Nôï ngaén haïn</t>
  </si>
  <si>
    <t xml:space="preserve"> 1.Vay vaø nôï ngaén haïn</t>
  </si>
  <si>
    <t>V.15</t>
  </si>
  <si>
    <t xml:space="preserve"> 2.Phaûi traû ngöôøi baùn</t>
  </si>
  <si>
    <t xml:space="preserve"> 3.Ngöôøi mua traû tieàn tröôùc</t>
  </si>
  <si>
    <t xml:space="preserve"> 4.Thueá vaø caùc khoûan phaûi noäp Nhaø nöôùc</t>
  </si>
  <si>
    <t>V.16</t>
  </si>
  <si>
    <t xml:space="preserve"> 5.Phaûi traû ngöôøi lao ñoäng</t>
  </si>
  <si>
    <t xml:space="preserve"> 6.Chi phí phaûi traû</t>
  </si>
  <si>
    <t>V.17</t>
  </si>
  <si>
    <t xml:space="preserve"> 7.Phaûi traû noäi boä</t>
  </si>
  <si>
    <t xml:space="preserve"> 8.Phaûi traû theo tieán ñoä keá hoïach hôïp ñoàng xaây döïng</t>
  </si>
  <si>
    <t xml:space="preserve"> 9.Caùc khoûan phaûi traû,phaûi noäp ngaén haïn khaùc</t>
  </si>
  <si>
    <t>V.18</t>
  </si>
  <si>
    <t xml:space="preserve"> 10.Döï phoøng phaûi traû ngaén haïn</t>
  </si>
  <si>
    <t>II.Nôï daøi haïn</t>
  </si>
  <si>
    <t xml:space="preserve"> 1.Phaûi traû daøi haïn ngöôøi baùn</t>
  </si>
  <si>
    <t xml:space="preserve"> 2.Phaûi traû daøi haïn noäi boä</t>
  </si>
  <si>
    <t>V.19</t>
  </si>
  <si>
    <t xml:space="preserve"> 3.Phaûi traû daøi haïn khaùc</t>
  </si>
  <si>
    <t xml:space="preserve"> 4.Vay vaø nôï daøi haïn</t>
  </si>
  <si>
    <t>V.20</t>
  </si>
  <si>
    <t xml:space="preserve"> 5.Thueá thu nhaäp hoaõn laïi phaûi traû</t>
  </si>
  <si>
    <t xml:space="preserve"> 6. Döï phoøng trôï caáp maát vieäc laøm</t>
  </si>
  <si>
    <t xml:space="preserve"> 7.Döï phoøng phaûi traû daøi haïn</t>
  </si>
  <si>
    <t xml:space="preserve">B.VOÁN CHUÛ SÔÛ HÖÕU </t>
  </si>
  <si>
    <t>I.Voán chuû sôû höõu</t>
  </si>
  <si>
    <t>V.22</t>
  </si>
  <si>
    <t xml:space="preserve"> 1.Voán ñaàu tö cuûa chuû sôû höõu</t>
  </si>
  <si>
    <t xml:space="preserve"> 2.Thaëng dö voán coå phaàn</t>
  </si>
  <si>
    <t xml:space="preserve"> 3.Voán khaùc cuûa chuû sôû höõu</t>
  </si>
  <si>
    <t xml:space="preserve"> 4.Coå phieáu  quõi (*)</t>
  </si>
  <si>
    <t xml:space="preserve"> 5.Cheânh leäch ñaùnh giaù laïi taøi saûn</t>
  </si>
  <si>
    <t xml:space="preserve"> 6.Cheânh leäch tyû giaù hoái ñoùai</t>
  </si>
  <si>
    <t xml:space="preserve"> 7.Quõy ñaàu tö phaùt trieån</t>
  </si>
  <si>
    <t xml:space="preserve"> 8.Quõy döï phoøng taøi chính</t>
  </si>
  <si>
    <t xml:space="preserve"> 9.Quyõ khaùc thuoäc voán chuû sôû höõu</t>
  </si>
  <si>
    <t xml:space="preserve"> 10.Lôïi nhuaän sau thueá chöa phaân phoái</t>
  </si>
  <si>
    <t>II.Nguoàn kinh phí vaø quyõ khaùc</t>
  </si>
  <si>
    <t xml:space="preserve"> 1.Quyõ khen thöôûng,phuùc lôïi</t>
  </si>
  <si>
    <t xml:space="preserve"> 2.Nguoàn kinh phí</t>
  </si>
  <si>
    <t>V.23</t>
  </si>
  <si>
    <t xml:space="preserve"> 3.Nguoành kinh phí ñaõ hình thaønh TSCÑ</t>
  </si>
  <si>
    <t xml:space="preserve">Toång coäng nguoàn voán </t>
  </si>
  <si>
    <t>CAÙC CHÆ TIEÂU NGOØAI BAÛNG CAÂN ÑOÁI KEÁ TOÙAN</t>
  </si>
  <si>
    <t xml:space="preserve">CHÆ TIEÂU                                                                                                      </t>
  </si>
  <si>
    <t>1.Taøi saûn thueâ ngoøai</t>
  </si>
  <si>
    <t>2.Vaät tö ,haøng hoùa nhaän giöõ hoä, nhaän gia coâng</t>
  </si>
  <si>
    <t>3.Haøng hoùa nhaän baùn hoä, nhaän kyù göûi,kyù cöôïc</t>
  </si>
  <si>
    <t>4.Nôï khoù ñoøi ñaõ xöû lyù (Nôï ñaàu tö troàng mía)</t>
  </si>
  <si>
    <t>5.Ngoïai teä caùc loïai</t>
  </si>
  <si>
    <t>6.Döï toùan chi söï nghieäp, döï aùn</t>
  </si>
  <si>
    <t xml:space="preserve">(1) Nhöõng chæ tieâu khoâng coù soá lieäu coù theå khoâng phaûi trình baøy nhöng khoâng ñöôïc ñaùnh laïi soá thöù töï chæ tieâu vaø </t>
  </si>
  <si>
    <t>"Maõ soá ".</t>
  </si>
  <si>
    <t>(2) Soá lieäu trong caùc chæ tieâu coù daáu (*) ñöôïc ghi baèng soá aâm döôùi hình thöùc ghi trong ngoaëc ñôn (….).</t>
  </si>
  <si>
    <t>K</t>
  </si>
  <si>
    <r>
      <t>22.Voán chuû sôû höõu</t>
    </r>
    <r>
      <rPr>
        <sz val="10"/>
        <rFont val="VNI-Times"/>
        <family val="0"/>
      </rPr>
      <t xml:space="preserve"> </t>
    </r>
  </si>
  <si>
    <r>
      <t>a-Baûng ñoái chieáu bieán ñoäng cuûa Voán chuû sôû höõu</t>
    </r>
    <r>
      <rPr>
        <sz val="10"/>
        <rFont val="VNI-Times"/>
        <family val="0"/>
      </rPr>
      <t xml:space="preserve"> </t>
    </r>
  </si>
  <si>
    <t>Voán  ñaàu tö cuûa chuû sôû höõu</t>
  </si>
  <si>
    <t>Thaëng dö voán coå phaàn</t>
  </si>
  <si>
    <t>Voán khaùc cuûa chuû sôû höõu</t>
  </si>
  <si>
    <t>Coå phieáu ngaân quó</t>
  </si>
  <si>
    <t>Cheânh leäch ñaùnh giaù laïi taøi saûn</t>
  </si>
  <si>
    <t>Cheânh leäch tyû giaù hoái ñoùai</t>
  </si>
  <si>
    <t>Lôïi nhuaän</t>
  </si>
  <si>
    <t>Nguoàn voán ñaàu tö XDCB</t>
  </si>
  <si>
    <t>Coäng</t>
  </si>
  <si>
    <t>A</t>
  </si>
  <si>
    <t>Soá dö ñaàu naêm tröôùc</t>
  </si>
  <si>
    <t xml:space="preserve">   -Taêng  voán trong naêm tröôùc</t>
  </si>
  <si>
    <t xml:space="preserve">   -Lôïi nhuaän  trong naêm tröôùc</t>
  </si>
  <si>
    <t xml:space="preserve">   -Taêng khaùc</t>
  </si>
  <si>
    <t xml:space="preserve">   -Giaûm  voán trong naêm tröôùc</t>
  </si>
  <si>
    <t xml:space="preserve">   - Loã trong naêm tröôùc</t>
  </si>
  <si>
    <t xml:space="preserve">   -Giaûm khaùc</t>
  </si>
  <si>
    <t>Soá dö cuoái naêm tröôùc</t>
  </si>
  <si>
    <t>Soá dö ñaàu kyø naøy</t>
  </si>
  <si>
    <t xml:space="preserve">   -Taêng voán trong naêm nay</t>
  </si>
  <si>
    <t xml:space="preserve">   -Lôïi nhuaän  trong naêm nay</t>
  </si>
  <si>
    <t xml:space="preserve">   -Giaûm  voán trong naêm nay</t>
  </si>
  <si>
    <t xml:space="preserve">   - Loã trong naêm nay</t>
  </si>
  <si>
    <t xml:space="preserve">   - Giaûm khaùc</t>
  </si>
  <si>
    <t>Soá dö cuoái kyø  naøy</t>
  </si>
  <si>
    <t>V.Thoâng tin boå sung cho caùc khoûan muïc trình baøy trong Baûng caân ñoái keá toùan  .</t>
  </si>
  <si>
    <t>Ñôn vò tính:VNÑ</t>
  </si>
  <si>
    <r>
      <t>01.Tieàn</t>
    </r>
    <r>
      <rPr>
        <sz val="10"/>
        <rFont val="VNI-Times"/>
        <family val="0"/>
      </rPr>
      <t xml:space="preserve"> </t>
    </r>
  </si>
  <si>
    <t>Ñaàu naêm</t>
  </si>
  <si>
    <t xml:space="preserve"> -Tieàn maët</t>
  </si>
  <si>
    <t xml:space="preserve"> -Tieàn göûi ngaân haøng</t>
  </si>
  <si>
    <t xml:space="preserve"> -Tieàn ñang chuyeån</t>
  </si>
  <si>
    <t xml:space="preserve"> -Tương đương tiền</t>
  </si>
  <si>
    <t xml:space="preserve">Coäng </t>
  </si>
  <si>
    <t xml:space="preserve">02.Caùc khoûan ñaàu tö taøi chính ngaén haïn </t>
  </si>
  <si>
    <t xml:space="preserve"> -Chöùng khoaùn ñaàu tö ngaén haïn</t>
  </si>
  <si>
    <t xml:space="preserve"> -Ñaàu tö ngaén haïn khaùc</t>
  </si>
  <si>
    <t xml:space="preserve"> -Döï phoøng giaûm giaù ñaàu tö ngaén haïn</t>
  </si>
  <si>
    <t>03-Caùc khoûan phaûi thu ngaén haïn khaùc :</t>
  </si>
  <si>
    <t xml:space="preserve">              +Phaûi thu veà coå phaàn hoùa</t>
  </si>
  <si>
    <t xml:space="preserve">              +Phaûi thu veà coå töùc vaø lôïi nhuaän ñöôïc chia</t>
  </si>
  <si>
    <t xml:space="preserve">              +Phaûi thu ngöôøi lao ñoäng</t>
  </si>
  <si>
    <t xml:space="preserve">              +Phaûi thu khaùc</t>
  </si>
  <si>
    <t xml:space="preserve">04.Haøng toàn kho </t>
  </si>
  <si>
    <t xml:space="preserve">              -Haøng mua ñang ñi treân ñöôøng</t>
  </si>
  <si>
    <t xml:space="preserve">              -Nguyeân lieäu , vaät lieäu</t>
  </si>
  <si>
    <t xml:space="preserve">              -Coâng cuï , duïng cuï</t>
  </si>
  <si>
    <t xml:space="preserve">              -Chi phí SX,KD dôû dang</t>
  </si>
  <si>
    <t xml:space="preserve">              -Thaønh phaåm</t>
  </si>
  <si>
    <t xml:space="preserve">              -Haøng hoùa</t>
  </si>
  <si>
    <t xml:space="preserve">              -Haøng göûi ñi baùn</t>
  </si>
  <si>
    <t xml:space="preserve">              -Haøng hoùa kho baûo thueá</t>
  </si>
  <si>
    <t xml:space="preserve">              -Haøng hoùa baát ñoäng saûn</t>
  </si>
  <si>
    <t xml:space="preserve">       Coäng giaù goác haøng toàn kho</t>
  </si>
  <si>
    <t xml:space="preserve">          * Giaù trò ghi soå cuûa haøng toàn kho duøng ñeå theá chaáp,caàm </t>
  </si>
  <si>
    <t>coá ñaûm baûo caùc khoaûn nôï phaûi traû</t>
  </si>
  <si>
    <t xml:space="preserve">         * Giaù trò hoøan nhaäp döï phoøng giaûm giaù haøng toàn kho </t>
  </si>
  <si>
    <t xml:space="preserve"> trong naêm</t>
  </si>
  <si>
    <t xml:space="preserve">         * Caùc tröôøng hôïp hoaëc söï kieän daãn ñeán phaûi trích theâm </t>
  </si>
  <si>
    <t>hoaëc hoaøn nhaäp döï phoøng giaûm giaù haøng toàn kho</t>
  </si>
  <si>
    <t xml:space="preserve">05-Thueá vaø caùc khoûan phaûi thu nhaø nöôùc </t>
  </si>
  <si>
    <t xml:space="preserve">                    +Thueá thu nhaäp doanh nghieäp noäp thöøa</t>
  </si>
  <si>
    <t xml:space="preserve">                    +……………………………………………………..</t>
  </si>
  <si>
    <t xml:space="preserve">                    +Caùc khoaûn phaûi thu nhaø nöôùc</t>
  </si>
  <si>
    <t>06-Phaûi thu daøi haïn noäi boä</t>
  </si>
  <si>
    <t xml:space="preserve">              -Cho vay daøi haïn noäi boä</t>
  </si>
  <si>
    <t xml:space="preserve">              -………………………………………………..</t>
  </si>
  <si>
    <t xml:space="preserve">              -Phaûi thu daøi haïn noäi boä khaùc</t>
  </si>
  <si>
    <r>
      <t>07-Phaûi thu daøi haïn khaùc</t>
    </r>
    <r>
      <rPr>
        <i/>
        <sz val="10"/>
        <rFont val="VNI-Times"/>
        <family val="0"/>
      </rPr>
      <t xml:space="preserve"> </t>
    </r>
  </si>
  <si>
    <t xml:space="preserve">              - Kyù quyõ ,kyù cöôïc daøi haïn</t>
  </si>
  <si>
    <t xml:space="preserve">              -Caùc khoaûn tieàn nhaän uyû thaùc</t>
  </si>
  <si>
    <t xml:space="preserve">              -Cho vay khoâng coù laõi</t>
  </si>
  <si>
    <t xml:space="preserve">              -Phaûi thu daøi haïn khaùc</t>
  </si>
  <si>
    <r>
      <t>08-Taêng ,giaûm taøi saûn coá ñònh höõu hình</t>
    </r>
    <r>
      <rPr>
        <i/>
        <sz val="10"/>
        <rFont val="VNI-Times"/>
        <family val="0"/>
      </rPr>
      <t xml:space="preserve"> </t>
    </r>
  </si>
  <si>
    <t>Khoûan muïc</t>
  </si>
  <si>
    <t>Nhaø cöûa</t>
  </si>
  <si>
    <t>Maùy moùc thieát bò</t>
  </si>
  <si>
    <t>P.tieän v.taûi truyeàn daãn</t>
  </si>
  <si>
    <t>T.bò duïng cuï quaûn lyù</t>
  </si>
  <si>
    <t>Toång coäng</t>
  </si>
  <si>
    <t xml:space="preserve">Nguyeân giaù TSCÑ HH </t>
  </si>
  <si>
    <t>Soá dö 01/01/2009</t>
  </si>
  <si>
    <t xml:space="preserve"> -Mua trong kỳ</t>
  </si>
  <si>
    <t xml:space="preserve"> -Ñaàu tö XCB h.thaønh</t>
  </si>
  <si>
    <t xml:space="preserve"> -Taêng khaùc</t>
  </si>
  <si>
    <t xml:space="preserve"> -Chuyeån sang BÑS ñ.tö</t>
  </si>
  <si>
    <t xml:space="preserve"> -Thanh lyù , nhöôïng baùn</t>
  </si>
  <si>
    <t xml:space="preserve"> -Giaûm khaùc</t>
  </si>
  <si>
    <t>Soá dö 30/09/2009</t>
  </si>
  <si>
    <t xml:space="preserve">Giaù trò hao moøn luõy keá </t>
  </si>
  <si>
    <t xml:space="preserve"> -Khaáu hao trong kỳ</t>
  </si>
  <si>
    <t xml:space="preserve">Giaù trò coøn laïi TSCÑ HH </t>
  </si>
  <si>
    <t xml:space="preserve"> -Taïi ngaøy 01/01/2009</t>
  </si>
  <si>
    <t xml:space="preserve"> -Taïi ngaøy 30/09/2009</t>
  </si>
  <si>
    <t xml:space="preserve"> * Giaù trò coøn laïi cuoái năm cuûa TSCÑ höõu hình ñaõ duøng theá chaáp, caàm coá ñaûm baûo caùc khoûan vay :</t>
  </si>
  <si>
    <t xml:space="preserve"> * Nguyeân giaù TSCÑ cuoái năm ñaõ khaáu hao heát nhöng vaãn coøn söû duïng :</t>
  </si>
  <si>
    <t xml:space="preserve"> * Nguyeân giaù TSCÑ cuoái năm chôø thanh lyù :</t>
  </si>
  <si>
    <t xml:space="preserve"> *Caùc cam keát veà vieäc mua,baùn TSCÑ höõu hình coù giaù trò lôùn trong töông lai :</t>
  </si>
  <si>
    <t xml:space="preserve"> * øCaùc thay ñoåi khaùc veà TSCÑ höõu hình :</t>
  </si>
  <si>
    <t xml:space="preserve">09-Taêng ,giaûm taøi saûn coá ñònh thueâ taøi chính </t>
  </si>
  <si>
    <t>Nhaø cöûa,vaät kieán truùc</t>
  </si>
  <si>
    <t>TSCÑ höõu hình khaùc</t>
  </si>
  <si>
    <t xml:space="preserve">TSCÑ voâ hình </t>
  </si>
  <si>
    <t xml:space="preserve">Nguyeân giaù TSCÑ thueâ TC </t>
  </si>
  <si>
    <t xml:space="preserve"> -Thueâ taøi chính trong năm</t>
  </si>
  <si>
    <t xml:space="preserve"> -Mua laïi TSCÑ thueâ  taøi chính</t>
  </si>
  <si>
    <t xml:space="preserve"> -Traû laïi TSCÑ thueâ taøi chính</t>
  </si>
  <si>
    <t xml:space="preserve"> -Khaáu hao trong năm</t>
  </si>
  <si>
    <t xml:space="preserve">Giaù trò coøn laïi  TSCÑ thueâ TC </t>
  </si>
  <si>
    <t xml:space="preserve"> -Tieàn thueâ phaùt sinh theâm ñöôïc ghi nhaän laø chi phí trong năm ;</t>
  </si>
  <si>
    <t xml:space="preserve"> -Caên cöù ñeå xaùc ñònh tieàn thueâ phaùt sinh theâm;</t>
  </si>
  <si>
    <t xml:space="preserve"> -Ñieàu khoûan gia haïn thueâ hoaëc  quyeàn ñöôïc mua taøi saûn .</t>
  </si>
  <si>
    <r>
      <t>10.Taêng ,giaûm taøi saûn coá ñònh voâ hình</t>
    </r>
    <r>
      <rPr>
        <i/>
        <sz val="10"/>
        <rFont val="VNI-Times"/>
        <family val="0"/>
      </rPr>
      <t xml:space="preserve"> </t>
    </r>
  </si>
  <si>
    <t>Quyeàn söû duïng ñaát</t>
  </si>
  <si>
    <t>Lôïi theá thöông maïi</t>
  </si>
  <si>
    <t>B.quyeàn,baèng saùng cheá</t>
  </si>
  <si>
    <t>Nhaõn hieäu haøng hoùa</t>
  </si>
  <si>
    <t>Phaàn meàm maùy vi tính</t>
  </si>
  <si>
    <t xml:space="preserve">Nguyeân giaùTSCÑ VH </t>
  </si>
  <si>
    <t xml:space="preserve"> -Mua  trong kỳ</t>
  </si>
  <si>
    <t xml:space="preserve"> -Taïoï ra töø noäiboä d nghieäp</t>
  </si>
  <si>
    <t xml:space="preserve"> -Taêng dohôïp nhaátk.doanh</t>
  </si>
  <si>
    <r>
      <t>Giaù trò coøn laïiTSCÑVH</t>
    </r>
    <r>
      <rPr>
        <i/>
        <sz val="10"/>
        <rFont val="VNI-Times"/>
        <family val="0"/>
      </rPr>
      <t xml:space="preserve"> </t>
    </r>
  </si>
  <si>
    <t xml:space="preserve"> -Thuyeát minh soá lieäu vaø giaûi trình khaùc theo yeâu caàu cuûa Chuaån möïc keá toùan soá 04 "TSCÑ voâ hình "</t>
  </si>
  <si>
    <t xml:space="preserve">11.Chi phí XDCB dôû dang </t>
  </si>
  <si>
    <t xml:space="preserve">          -Toång soá Chi phí XDCB dôû dang</t>
  </si>
  <si>
    <t xml:space="preserve">          Trong ñoù nhöõng coâng trình lôùn :</t>
  </si>
  <si>
    <t xml:space="preserve">             +Coâng trình ………………………………………………</t>
  </si>
  <si>
    <t xml:space="preserve">             + Mua sắm TSCĐ +Sửa chữa lớn…</t>
  </si>
  <si>
    <r>
      <t>12.Taêng ,giaûm baát ñoäng saûn ñaàu tö</t>
    </r>
    <r>
      <rPr>
        <i/>
        <sz val="10"/>
        <rFont val="VNI-Times"/>
        <family val="0"/>
      </rPr>
      <t xml:space="preserve"> </t>
    </r>
  </si>
  <si>
    <t>Soá ñaàu naêm</t>
  </si>
  <si>
    <t>Taêng trong quùi</t>
  </si>
  <si>
    <t xml:space="preserve">Giaûm trong quí </t>
  </si>
  <si>
    <t>Soá cuoái quí</t>
  </si>
  <si>
    <t xml:space="preserve">Nguyeân giaù baát ñoäng saûn ñaàu tö </t>
  </si>
  <si>
    <t xml:space="preserve"> -Quyeàn söû duïng ñaát</t>
  </si>
  <si>
    <t xml:space="preserve"> -Nhaø</t>
  </si>
  <si>
    <t xml:space="preserve"> -Nhaø vaø quyeàn söû duïng ñaát</t>
  </si>
  <si>
    <t xml:space="preserve"> -Cô sôû haï taàng</t>
  </si>
  <si>
    <t xml:space="preserve">Giaù trò coøn laïi BÑS ñaàu tö </t>
  </si>
  <si>
    <t xml:space="preserve"> -Thuyeát minh soá lieäu vaø giaûi trình khaùc theo yeâu caàu cuûa Chuaån möïc keá toùan soá 05 "Baát ñoäng saûn ñaàu tö "</t>
  </si>
  <si>
    <t>13.Ñaàu tö  daøi haïn khaùc:</t>
  </si>
  <si>
    <t xml:space="preserve"> -Ñaàu tö  coå phieáu</t>
  </si>
  <si>
    <t xml:space="preserve"> -Ñaàu tö  traùi phieáu :</t>
  </si>
  <si>
    <t xml:space="preserve"> -Ñaàu tö  tín phieáu, kyø phieáu :</t>
  </si>
  <si>
    <t xml:space="preserve"> -Cho vay daøi haïn :</t>
  </si>
  <si>
    <t xml:space="preserve"> -Ñaàu tö  daøi haïn khaùc :</t>
  </si>
  <si>
    <t xml:space="preserve">14.Chi phí traû tröôùc  daøi haïn </t>
  </si>
  <si>
    <t xml:space="preserve"> -Chi phí traû tröôùc veà thueâ hoaït ñoäng TSCÑ</t>
  </si>
  <si>
    <t xml:space="preserve"> -Chi phí thaønh laäp doanh nghieäp</t>
  </si>
  <si>
    <t xml:space="preserve"> -Chi phí nghieân cöùu coù giaù trò lôùn</t>
  </si>
  <si>
    <t xml:space="preserve"> -Chi phí cho gñoaïn trieån khai khoâng ñuû tieâu chuaån ghi </t>
  </si>
  <si>
    <t xml:space="preserve"> nhaän laø TSCÑ voâ hình </t>
  </si>
  <si>
    <t xml:space="preserve"> -Coâng cuï duïng cuï coøn phaân boå</t>
  </si>
  <si>
    <t>-Lôïi theá thöông Maïi</t>
  </si>
  <si>
    <t xml:space="preserve">15.Vay vaø nôï ngaén haïn </t>
  </si>
  <si>
    <t xml:space="preserve"> -Vay ngaén haïn</t>
  </si>
  <si>
    <t xml:space="preserve"> -Nôï daøi haïn ñeán haïn traû</t>
  </si>
  <si>
    <t>16.Thueá vaø caùc khoaûn phaûi noäp nhaø nöôùc :</t>
  </si>
  <si>
    <t xml:space="preserve"> -Thueá GTGT </t>
  </si>
  <si>
    <t xml:space="preserve"> -Thueá Tieâu thuï ñaët bieät </t>
  </si>
  <si>
    <t xml:space="preserve"> -Thueá xuaát , nhaäp khaåu </t>
  </si>
  <si>
    <r>
      <t xml:space="preserve"> -Thueá thu nhaäp doanh nghieâp</t>
    </r>
    <r>
      <rPr>
        <i/>
        <sz val="10"/>
        <rFont val="VNI-Times"/>
        <family val="0"/>
      </rPr>
      <t xml:space="preserve"> </t>
    </r>
  </si>
  <si>
    <r>
      <t xml:space="preserve"> -Thueá thu nhaäp caù nhaân</t>
    </r>
    <r>
      <rPr>
        <i/>
        <sz val="10"/>
        <rFont val="VNI-Times"/>
        <family val="0"/>
      </rPr>
      <t xml:space="preserve"> </t>
    </r>
  </si>
  <si>
    <t xml:space="preserve"> -Thueá taøi nguyeân </t>
  </si>
  <si>
    <t xml:space="preserve"> -Thueá  nhaø ñaát vaø tieàn thueâ ñaát.</t>
  </si>
  <si>
    <r>
      <t xml:space="preserve"> -Caùc loïai thueá khaùc</t>
    </r>
    <r>
      <rPr>
        <i/>
        <sz val="10"/>
        <rFont val="VNI-Times"/>
        <family val="0"/>
      </rPr>
      <t xml:space="preserve"> </t>
    </r>
  </si>
  <si>
    <t xml:space="preserve"> -Caùc khoaûn phí ,leä phí vaø caùc khoaûn phaûi noäp khaùc</t>
  </si>
  <si>
    <t xml:space="preserve">17.Chi phí phaûi traû </t>
  </si>
  <si>
    <t xml:space="preserve"> -Trích tröôùc chi phí tieàn löông trong thôøi gian nghæ pheùp</t>
  </si>
  <si>
    <t xml:space="preserve"> -Chi phí söûa chöõa lôùn TSCÑ</t>
  </si>
  <si>
    <t xml:space="preserve"> -Chi phí trong thôøi gian ngöøng kinh doanh</t>
  </si>
  <si>
    <t xml:space="preserve"> -Quyõ döï phoøng trôï caáp maát vieäc laøm</t>
  </si>
  <si>
    <t xml:space="preserve"> -Chi phí phaûi traû khaùc</t>
  </si>
  <si>
    <t>-Chi phí kieåm toaùn</t>
  </si>
  <si>
    <t>- Cöôùc ñieän thoaïi</t>
  </si>
  <si>
    <t>18.Caùc khoaûn phaûi traû ,phaûi noäp ngaén haïn khaùc</t>
  </si>
  <si>
    <t xml:space="preserve">      </t>
  </si>
  <si>
    <t xml:space="preserve"> -Taøi saûn thöøa chôø giaûi quyeát</t>
  </si>
  <si>
    <t xml:space="preserve"> - Kinh phí coâng ñoaøn</t>
  </si>
  <si>
    <t xml:space="preserve"> -Baûo hieåm xaõ hoäi</t>
  </si>
  <si>
    <t xml:space="preserve"> -Baûo hieåm y teá</t>
  </si>
  <si>
    <t xml:space="preserve"> -Phaûi traû veà coå phaàn hoùa</t>
  </si>
  <si>
    <t xml:space="preserve"> -Nhaän kyù quyõ ,kyù cöôïc ngaén haïn</t>
  </si>
  <si>
    <t xml:space="preserve"> -Doanh thu chöa thöïc hieän</t>
  </si>
  <si>
    <t xml:space="preserve"> -Caùc khoaûn phaûi traû, phaûi noäp khaùc</t>
  </si>
  <si>
    <t>-Chi phí vaän chuyeån</t>
  </si>
  <si>
    <r>
      <t>19.Phaûi traû daøi haïn noäi bo</t>
    </r>
    <r>
      <rPr>
        <i/>
        <sz val="10"/>
        <rFont val="VNI-Times"/>
        <family val="0"/>
      </rPr>
      <t xml:space="preserve">ä </t>
    </r>
  </si>
  <si>
    <t xml:space="preserve"> -Vay daøi haïn noäi boä</t>
  </si>
  <si>
    <t xml:space="preserve"> -………………………………</t>
  </si>
  <si>
    <t xml:space="preserve"> -Phaûi traû daøi haïn noäi boä khaùc</t>
  </si>
  <si>
    <t>20.Caùc khoûan vay vaø nôï daøi haïn</t>
  </si>
  <si>
    <t xml:space="preserve">        </t>
  </si>
  <si>
    <r>
      <t>a-Vay daøi haïn</t>
    </r>
    <r>
      <rPr>
        <i/>
        <sz val="10"/>
        <rFont val="VNI-Times"/>
        <family val="0"/>
      </rPr>
      <t xml:space="preserve"> </t>
    </r>
  </si>
  <si>
    <t xml:space="preserve"> -Vay ngaân haøng</t>
  </si>
  <si>
    <t xml:space="preserve"> -Vay  ñoái töôïng khaùc</t>
  </si>
  <si>
    <t xml:space="preserve"> -Traùi phieáu phaùt haønh</t>
  </si>
  <si>
    <t xml:space="preserve">b- Nôï daøi haïn </t>
  </si>
  <si>
    <t xml:space="preserve"> -Thueâ taøi chính</t>
  </si>
  <si>
    <t xml:space="preserve"> -Nôï daøi haïn khaùc</t>
  </si>
  <si>
    <r>
      <t xml:space="preserve">  </t>
    </r>
    <r>
      <rPr>
        <b/>
        <sz val="10"/>
        <rFont val="VNI-Times"/>
        <family val="0"/>
      </rPr>
      <t xml:space="preserve">-Caùc khoaûn nôï thueâ taøi chính </t>
    </r>
  </si>
  <si>
    <t>Thôøi haïn</t>
  </si>
  <si>
    <t>Naêm tröôùc</t>
  </si>
  <si>
    <t>Toång khoûan T.toùan tieàn thueâ TC</t>
  </si>
  <si>
    <t>Traû tieàn laõi thueâ</t>
  </si>
  <si>
    <t>Traû nôï goác</t>
  </si>
  <si>
    <t>Töø 1naêm trôû xuoáng</t>
  </si>
  <si>
    <t>Treân 1naêm ñeán 5 naêm</t>
  </si>
  <si>
    <t>Treân5naêm</t>
  </si>
  <si>
    <t>21-.Taøi saûn thueá thu nhaäp hoaõn laïi vaø thueá thu nhaäp hoaõn laïi phaûi traû</t>
  </si>
  <si>
    <t>a-Taøi saûn thueá thu nhaäp hoaõn laïi:</t>
  </si>
  <si>
    <t xml:space="preserve"> -Taøi saûn thueá thu nhaäp hoaõn laïi lieân quan ñeán khoaûn cheânh  </t>
  </si>
  <si>
    <t>leäch taïm thôøi ñöôïc khaáu tröø</t>
  </si>
  <si>
    <t xml:space="preserve"> -Taøi saûn thueá thu nhaäp hoaõn laïi lieân quan ñeán khoaûn loã tính </t>
  </si>
  <si>
    <t xml:space="preserve"> thueá chöa söû duïng</t>
  </si>
  <si>
    <t xml:space="preserve"> -Taøi saûn thueá thu nhaäp hoaõn laïi lieân quan ñeán khoaûn öu ñaõi </t>
  </si>
  <si>
    <t>tính thueá chöa söû duïng</t>
  </si>
  <si>
    <t xml:space="preserve"> -Khoaûn hoaøn nhaäp taøi saûn thueá thu nhaäp hoaõn laïi vaø ñöôïc  </t>
  </si>
  <si>
    <t>ghi nhaän töø caùc naêm tröôùc</t>
  </si>
  <si>
    <t>Taøi saûn thueá thu nhaäp hoaõn laïi</t>
  </si>
  <si>
    <t>b-Thueá thu nhaäp hoaõn laïi phaûi traû</t>
  </si>
  <si>
    <t xml:space="preserve"> -Thueá thu nhaäp hoaõn phaûi traû phaùt sinh töø caùc khoaûn cheânh  </t>
  </si>
  <si>
    <t>leäch taïm thôøi chòu thueá</t>
  </si>
  <si>
    <t xml:space="preserve"> -Khoaûn hoaøn nhaäp thueá thu nhaäp hoaõn phaûi traû ñaõ ñöôïc ghi </t>
  </si>
  <si>
    <t>nhaän töø caùc naêm tröôùc</t>
  </si>
  <si>
    <t xml:space="preserve"> -Thueá thu nhaäp hoaõn laïi phaûi traû</t>
  </si>
  <si>
    <r>
      <t>b-Chi tieát voán ñaàu tö cuûa chuû sôû höõu</t>
    </r>
    <r>
      <rPr>
        <i/>
        <sz val="10"/>
        <rFont val="VNI-Times"/>
        <family val="0"/>
      </rPr>
      <t xml:space="preserve"> </t>
    </r>
  </si>
  <si>
    <t>Toång soá</t>
  </si>
  <si>
    <t>Voán coå phaàn thöôøng</t>
  </si>
  <si>
    <t>Voán goùp lieân doanh</t>
  </si>
  <si>
    <t xml:space="preserve"> -Voán goùp cuûa Nhaø nöôùc</t>
  </si>
  <si>
    <t xml:space="preserve"> -Voán goùp (coå ñoâng, thaønh vieân )</t>
  </si>
  <si>
    <t xml:space="preserve"> *Giaù trò traùi phieáu ñaõ chuyeån thaønh coå phieáu trong naêm</t>
  </si>
  <si>
    <t xml:space="preserve"> *Soá löôïng coå phieáu quyõ:</t>
  </si>
  <si>
    <t>c-Caùc giao dòch veà voán vôùi caùc chuû sôû höõu vaø phaân phoái coå töùc,lôïi nhuaän</t>
  </si>
  <si>
    <r>
      <t xml:space="preserve"> </t>
    </r>
    <r>
      <rPr>
        <b/>
        <sz val="10"/>
        <rFont val="VNI-Times"/>
        <family val="0"/>
      </rPr>
      <t>-Voán ñaàu tö cuûa chuû sôû höõu</t>
    </r>
  </si>
  <si>
    <t xml:space="preserve">                 +Voán goùp ñaàu naêm</t>
  </si>
  <si>
    <t xml:space="preserve">                 +Voán goùp taêng trong năm</t>
  </si>
  <si>
    <t xml:space="preserve">                 +Voán goùp giaûm trong năm</t>
  </si>
  <si>
    <t xml:space="preserve">                 +Voán goùp cuoái năm</t>
  </si>
  <si>
    <t xml:space="preserve"> -Coå töùc ,lôïi nhuaän ñaõ chia</t>
  </si>
  <si>
    <t xml:space="preserve">d-Coå töùc </t>
  </si>
  <si>
    <t xml:space="preserve">         -Coå töùc ñaõ coâng boá sau ngaøy keát thuùc nieân ñoä keá toùan :</t>
  </si>
  <si>
    <t xml:space="preserve">             +Coå töùc ñaõ coâng boá treân coå phieáu phoå thoâng :</t>
  </si>
  <si>
    <t xml:space="preserve">             +Coå töùc ñaõ coâng boá treân coå phieáu öu ñaõi:</t>
  </si>
  <si>
    <t xml:space="preserve">             +Coå töùc cuûa coå phieáu öu ñaõi luõy keá chöa ñöôïc ghi nhaän :</t>
  </si>
  <si>
    <t xml:space="preserve">ñ-Coå phieáu </t>
  </si>
  <si>
    <t xml:space="preserve"> -Soá löôïng coå phieáu ñaêng kyù phaùt haønh</t>
  </si>
  <si>
    <t xml:space="preserve">      -Soá löôïng coå phieáu ñaõ baùn ra coâng chuùng</t>
  </si>
  <si>
    <t xml:space="preserve">                +Coå phieáu phoå thoâng</t>
  </si>
  <si>
    <t xml:space="preserve">                +Coå phieáu öu ñaõi</t>
  </si>
  <si>
    <t xml:space="preserve">      -Soá löôïng coå phieáu ñöôïc mua laïi</t>
  </si>
  <si>
    <t xml:space="preserve">      -Soá löôïng coå phieáu ñang löu haønh</t>
  </si>
  <si>
    <t xml:space="preserve"> *Meänh giaù coå phieáu ñang löu haønh :</t>
  </si>
  <si>
    <t xml:space="preserve">e-Caùc quyõ cuûa doanh nghieäp </t>
  </si>
  <si>
    <t xml:space="preserve">          -Quyõ ñaàu tö phaùt trieån</t>
  </si>
  <si>
    <t xml:space="preserve">          -Quyõ döï phoøng taøi chính</t>
  </si>
  <si>
    <t xml:space="preserve">          -Quyõ khaùc thuoäc voán chuû sôû höõu</t>
  </si>
  <si>
    <t>*-Muïc ñích trích laäp vaø söû duïng caùc quyõ cuûa doanh nghieäp</t>
  </si>
  <si>
    <t>g-Thu nhaäp vaø chi phí, laõi hoaëc loã ñöôc hoïach toùan tröïc tieáp vaøo Voán chuû sôû höõu theo quy ñònh cuûa caùc chuaån</t>
  </si>
  <si>
    <t>möïc keá toùan cuï theå .</t>
  </si>
  <si>
    <t xml:space="preserve">          -</t>
  </si>
  <si>
    <t xml:space="preserve">23.Nguoàn kinh phí </t>
  </si>
  <si>
    <t xml:space="preserve"> -Nguoàn kinh phí ñöôïc caáp trong năm</t>
  </si>
  <si>
    <t xml:space="preserve"> -Chi söï nghieäp</t>
  </si>
  <si>
    <t xml:space="preserve"> -Nguoàn kinh phí coøn laïi cuoái kyø</t>
  </si>
  <si>
    <r>
      <t>24.Taøi saûn thueâ ngoøai</t>
    </r>
    <r>
      <rPr>
        <i/>
        <sz val="10"/>
        <rFont val="VNI-Times"/>
        <family val="0"/>
      </rPr>
      <t xml:space="preserve"> </t>
    </r>
  </si>
  <si>
    <r>
      <t>(1)-Giaù trò taøi saûn thueâ ngoøai</t>
    </r>
    <r>
      <rPr>
        <i/>
        <sz val="10"/>
        <rFont val="VNI-Times"/>
        <family val="0"/>
      </rPr>
      <t xml:space="preserve"> </t>
    </r>
  </si>
  <si>
    <t xml:space="preserve">      -TSCÑ thueâ ngoøai</t>
  </si>
  <si>
    <t xml:space="preserve">      -Taøi saûn khaùc thueâ ngoøai</t>
  </si>
  <si>
    <t xml:space="preserve">(2)-Toång soá tieàn thueâ toái thieåu trong töông lai cuûa Hôïp ñoàng thueâ hoïat ñoäng TSCÑ khoâng huûy ngang theo caùc thôøi haïn </t>
  </si>
  <si>
    <t xml:space="preserve">      -Töø 1 naêm trôû xuoáng</t>
  </si>
  <si>
    <t xml:space="preserve">      -Treân 1naêm ñeán 5 naêm</t>
  </si>
  <si>
    <t xml:space="preserve">      -Treân 5 naêm</t>
  </si>
  <si>
    <t>VI.Thoâng tin boå sung cho caùc khoûan muïc trình baøy trong Baùo caùo keát quaû hoaït ñoäng kinh doanh .</t>
  </si>
  <si>
    <t>25-Toång Doanh thu baùn haøng vaø cung caáp dòch vuï</t>
  </si>
  <si>
    <r>
      <t xml:space="preserve">      * Toång doanh thu</t>
    </r>
    <r>
      <rPr>
        <i/>
        <sz val="10"/>
        <rFont val="VNI-Times"/>
        <family val="0"/>
      </rPr>
      <t xml:space="preserve"> </t>
    </r>
  </si>
  <si>
    <t xml:space="preserve">           -Doanh thu baùn haøng</t>
  </si>
  <si>
    <t xml:space="preserve">           -Doanh thu cung caáp dòch vuï</t>
  </si>
  <si>
    <t xml:space="preserve">           -Doanh thu hôïp ñoàng xaây döïng</t>
  </si>
  <si>
    <t xml:space="preserve">      + Doanh thu  cuûa hôïp ñoàng xaây döïng ñöôïc ghi nhaän </t>
  </si>
  <si>
    <t>trong kyø</t>
  </si>
  <si>
    <t xml:space="preserve">      +Toång Doanh thu luyõ keá cuûa hôïp ñoàng xaây döïng ñöôïc ghi </t>
  </si>
  <si>
    <t>nhaän ñeán thôøi ñieåm laäp baùo caùo taøi chính</t>
  </si>
  <si>
    <t>26-Caùc khoaûn giaûm tröø doanh thu</t>
  </si>
  <si>
    <t xml:space="preserve">                 -Caùc khoûan giaûm tröø doanh thu</t>
  </si>
  <si>
    <t xml:space="preserve">                       +Chieát khaáu thöông maïi</t>
  </si>
  <si>
    <t xml:space="preserve">                       +Giaûm giaù haøng baùn</t>
  </si>
  <si>
    <t xml:space="preserve">                       +Haøng baùn bò traû laïi</t>
  </si>
  <si>
    <t xml:space="preserve">                       +Thueá GTGT phaûi noäp (PP tröïc tieáp )</t>
  </si>
  <si>
    <t xml:space="preserve">                       +Thueá tieâu thuï ñaëc bieät</t>
  </si>
  <si>
    <t xml:space="preserve">                       +Thueá xuaát khaåu</t>
  </si>
  <si>
    <t xml:space="preserve">27-Doanh thu thuaàn </t>
  </si>
  <si>
    <t xml:space="preserve">                 Trong ñoù : + Doanh thu thuaàn trao ñoåi haøng hoùa</t>
  </si>
  <si>
    <t xml:space="preserve">                                   + Doanh thu thuaàn trao ñoåi dòch vuï</t>
  </si>
  <si>
    <t xml:space="preserve">28-Giaù voán haøng baùn </t>
  </si>
  <si>
    <t xml:space="preserve"> -Giaù voán cuûa haøng hoùa ñaõ baùn</t>
  </si>
  <si>
    <t xml:space="preserve"> -Giaù voán cuûa thaønh phaåm  ñaõ baùn</t>
  </si>
  <si>
    <t xml:space="preserve"> -Giaù voán cuûa dòch vuï  ñaõ cung caáp</t>
  </si>
  <si>
    <t xml:space="preserve"> -Giaù trò coøn laïi,chi phí nhöôïng baùn ,thanh lyù cuûa Baát ñoäng saûn </t>
  </si>
  <si>
    <t xml:space="preserve"> ñaàu tö ñaõ baùn</t>
  </si>
  <si>
    <t xml:space="preserve"> -Chi phí kinh doanh Baát ñoäng saûn ñaàu tö</t>
  </si>
  <si>
    <t xml:space="preserve"> -Hao huït ,maát maùthaøng toàn kho</t>
  </si>
  <si>
    <t xml:space="preserve"> -Caùc khoaûn chi phí vöôït möùc bình  thöôøng</t>
  </si>
  <si>
    <t xml:space="preserve"> -Döï phoøng giaûm giaù haøng toàn kho</t>
  </si>
  <si>
    <t>29-Doanh thu hoïat ñoäng taøi chính</t>
  </si>
  <si>
    <t xml:space="preserve">          -Laõi tieàn göûi,tieàn cho vay</t>
  </si>
  <si>
    <t xml:space="preserve">          -Laõi ñaàu tö traùi phieáu,kyø phieáu,tín phieáu</t>
  </si>
  <si>
    <t xml:space="preserve">          -Coå töùc , lôïi nhuaän ñöôïc chia</t>
  </si>
  <si>
    <t xml:space="preserve">          -Laõi baùn ngoïai teä</t>
  </si>
  <si>
    <t xml:space="preserve">          -Laõi cheânh leäch tyû giaù ñaõ thöïc hieän</t>
  </si>
  <si>
    <t xml:space="preserve">          -Laõi cheânh leäch tyû giaù chöa thöïc hieän</t>
  </si>
  <si>
    <t xml:space="preserve">          -Laõi baùn haøng traû chaäm</t>
  </si>
  <si>
    <t xml:space="preserve">          -Doanh thu hoïat ñoäng taøi chính khaùc</t>
  </si>
  <si>
    <t xml:space="preserve">30.Chi phí taøi chính </t>
  </si>
  <si>
    <t xml:space="preserve">          -Laõi tieàn  vay</t>
  </si>
  <si>
    <t xml:space="preserve">          -Chieát khaáu thanh toaùn ,laõi baùn haøng traû chaäm</t>
  </si>
  <si>
    <t xml:space="preserve">          -Loã do thanh lyù caùc khoaûn ñaàu tö ngaén haïn ,daøi haïn</t>
  </si>
  <si>
    <t xml:space="preserve">          -Loã baùn ngoïai teä</t>
  </si>
  <si>
    <t xml:space="preserve">          -Loã cheânh leäch tyû giaù ñaõ thöïc hieän</t>
  </si>
  <si>
    <t xml:space="preserve">          -Loã cheânh leäch tyû giaù chöa thöïc hieän</t>
  </si>
  <si>
    <t xml:space="preserve">          -Döï phoøng giaûm giaù caùc khoaûn ñaàu tö ngaén haïn,daøi haïn</t>
  </si>
  <si>
    <t xml:space="preserve">          -Chi phí taøi chính khaùc</t>
  </si>
  <si>
    <t>31-Chi phí thueá thu nhaäp doanh nghieäp hieän haønh</t>
  </si>
  <si>
    <t xml:space="preserve">          -Chi phí thueá thu nhaäp doanh nghieäp tính treân thu nhaäp</t>
  </si>
  <si>
    <t xml:space="preserve">  chòu thueá naêm hieän haønh</t>
  </si>
  <si>
    <t xml:space="preserve">          -Ñieàu chænh chi phí thueá thu nhaäp doanh nghieäp cuûa caùc</t>
  </si>
  <si>
    <t xml:space="preserve">  naêm tröôùc vaøo chi phí thueá thu nhaäp hieän haønh naêm nay</t>
  </si>
  <si>
    <t xml:space="preserve">          -Toång chi phí thueá thu nhaäp doanh nghieäp hieän haønh</t>
  </si>
  <si>
    <t>32-Chi phí thueá thu nhaäp doanh nghieäp hoaõn laïi</t>
  </si>
  <si>
    <t xml:space="preserve">          -Chi phí thueá thu nhaäp doanh nghieäp hoaõn laïi phaùt sinh</t>
  </si>
  <si>
    <t xml:space="preserve">  töø caùc khoaûn cheânh leäch taïm thôøi phaûi chòu thueá</t>
  </si>
  <si>
    <t xml:space="preserve">  töø  vieäc hoaøn nhaäp taøi saûn thueá thu nhaäp hoaõn laïi</t>
  </si>
  <si>
    <t xml:space="preserve">          -Thu nhaäp thueá thu nhaäp doanh nghieäp hoaõn laïi phaùt sinh</t>
  </si>
  <si>
    <t xml:space="preserve">  töø  caùc khoaûn loã tính thueá vaø öu ñaõi thueá chöa söû duïng</t>
  </si>
  <si>
    <t xml:space="preserve">  töø  vieäc hoaøn nhaäp  thueá thu nhaäp hoaõn laïi phaûi traû</t>
  </si>
  <si>
    <t xml:space="preserve">          -Toång chi phí thueá thu nhaäp doanh nghieäp hoaõn laïi</t>
  </si>
  <si>
    <t>33-Chi phí saûn xuaát kinh doanh theo yeáu toá</t>
  </si>
  <si>
    <t>(Cout de production,d'entreprise selon les facteurs)</t>
  </si>
  <si>
    <t xml:space="preserve">          -Chi phí nguyeân lieäu, vaät lieäu</t>
  </si>
  <si>
    <t xml:space="preserve">          -Chi phí nhaân coâng</t>
  </si>
  <si>
    <t xml:space="preserve">          -Chi phí khaáu hao taøi saûn coá ñònh</t>
  </si>
  <si>
    <t xml:space="preserve">          -Chi phí dòch vuï mua ngoøai</t>
  </si>
  <si>
    <t xml:space="preserve">          -Chi phí khaùc baèng tieàn</t>
  </si>
  <si>
    <t>VII.Thoâng tin boå sung cho caùc khoûan muïc trình baøy trong Baùo caùo löu chuyeån tieàn teä .</t>
  </si>
  <si>
    <t xml:space="preserve">34-Caùc giao dòch khoâng baèng tieàn aûnh höôûng ñeán baùo caùo löu chuyeån tieàn teä vaø caùc khoaûn tieàn do doanh nghieäp naém giöõ  </t>
  </si>
  <si>
    <t xml:space="preserve">  nhöng khoâng ñöôïc söû duïng</t>
  </si>
  <si>
    <t xml:space="preserve">    a-Mua taøi saûn baèng caùch nhaän caùc khoaûn nôï lieân quan </t>
  </si>
  <si>
    <t xml:space="preserve">  tröïc tieáp hoaëc thoâng qua nghieäp vuï cho thueâ taøi chính :</t>
  </si>
  <si>
    <t xml:space="preserve"> -Mua doanh nghieäp thoâng qua phaùt haønh coå phieáu :</t>
  </si>
  <si>
    <t xml:space="preserve"> -Chuyeån nôï thaønh voán chuû sôû höõu :</t>
  </si>
  <si>
    <t xml:space="preserve">    b-Mua vaø thanh lyù coâng ty con hoaëc ñôn vò kinh doanh khaùc trong kyø baùo caùo.</t>
  </si>
  <si>
    <t xml:space="preserve"> -Toång giaù trò mua hoaëc thanh lyù</t>
  </si>
  <si>
    <t xml:space="preserve"> -Phaàn giaù trò mua hoaëc thanh lyù ñöôïc thanh toùan baèng tieàn vaø caùc khoûan töông ñöông tieàn</t>
  </si>
  <si>
    <t xml:space="preserve"> -Soá tieàn vaø caùc khoûan töông ñöông tieàn thöïc coù trong coâng ty con hoaëc ñôn vò kinh doanh</t>
  </si>
  <si>
    <t xml:space="preserve"> khaùc ñöôïc mua hoaëc thanh lyù .</t>
  </si>
  <si>
    <t xml:space="preserve"> -Phaàn giaù trò taøi saûn ( Toång hôïp theo töøng loaïi taøi saûn ) vaø nôï phaûi traû khoâng phaûi laø tieàn vaø </t>
  </si>
  <si>
    <t xml:space="preserve"> caùc khoaûn töông ñöông tieàn trong coâng ty con hoaëc ñôn vò kinh doanh khaùc ñöôïc mua </t>
  </si>
  <si>
    <t xml:space="preserve"> hoaëc thanh lyù trong kyø .</t>
  </si>
  <si>
    <t xml:space="preserve">   c-Trình baøy giaù trò vaø lyù do cuûa caùc khoûan tieàn vaø töông ñöông tieàn lôùn do </t>
  </si>
  <si>
    <t xml:space="preserve">doanh nghieäp naém giöõ  nhöng khoâng ñöôïc söû duïng do coù haïn cheá cuûa phaùp  </t>
  </si>
  <si>
    <t xml:space="preserve"> luaät hoaëc caùc raøng buoäc khaùc maø doanh nghieäp phaûi thöïc hieän.</t>
  </si>
  <si>
    <t xml:space="preserve">          -Caùc khoûan tieàn nhaän kyù quyõ kyù cöôïc ngaén haïn ,daøi haïn </t>
  </si>
  <si>
    <t xml:space="preserve">          -Kinh phí döï aùn </t>
  </si>
  <si>
    <t>VIII-Nhöõng thoâng tin khaùc :</t>
  </si>
  <si>
    <r>
      <t xml:space="preserve">*Trong 9 tháng  đầu năm </t>
    </r>
    <r>
      <rPr>
        <sz val="10"/>
        <rFont val="VNI-Times"/>
        <family val="0"/>
      </rPr>
      <t xml:space="preserve">2009 Cty ñöa vaøo SX:  131.500 taán mía caây thu ñöôïc  15.141,6 Taán Ñöôøng thaønh phaåm . </t>
    </r>
  </si>
  <si>
    <t xml:space="preserve">Bình quaân tyû leä thu hoài laø  8, 68 Taán  Mía caây/Taán Ñöôøng </t>
  </si>
  <si>
    <t>* 9 tháng  đầu năm 2009 bán được 17.870.384 kg, giá bán bình quân 8.614 đ/kg .</t>
  </si>
  <si>
    <t>Laäp ngaøy , ngaøy 22 thaùng 07 naêm 2009</t>
  </si>
  <si>
    <t>Ngöôøi Laäp Bieåu</t>
  </si>
  <si>
    <t>Keá Toùan Tröôûng</t>
  </si>
  <si>
    <t xml:space="preserve"> Giaùm Ñoác</t>
  </si>
  <si>
    <t xml:space="preserve">          Maãu soá B 03-DN</t>
  </si>
  <si>
    <t>BAÙO CAÙO LÖU CHUYEÅN TIEÀN TEÄ</t>
  </si>
  <si>
    <t>(Theo phöông phaùp tröïc tieáp )</t>
  </si>
  <si>
    <r>
      <t>9</t>
    </r>
    <r>
      <rPr>
        <b/>
        <sz val="10"/>
        <rFont val="Times New Roman"/>
        <family val="1"/>
      </rPr>
      <t xml:space="preserve"> tháng đầu năm</t>
    </r>
    <r>
      <rPr>
        <b/>
        <sz val="10"/>
        <rFont val="VNI-Times"/>
        <family val="0"/>
      </rPr>
      <t xml:space="preserve"> - Naêm 2009</t>
    </r>
  </si>
  <si>
    <t xml:space="preserve">       Ñôn vò tính  :Vieät Nam ñoàng(VND)</t>
  </si>
  <si>
    <t>CHÆ TIEÂU                                                                                                            ( INDICE)</t>
  </si>
  <si>
    <t>I.Löu chuyeån tieàn teä töø hoïat ñoäng kinh doanh</t>
  </si>
  <si>
    <t xml:space="preserve"> 1.Tieàn thu töø baùn haøng,c. caáp dòch vuï vaø doanh thu khaùc</t>
  </si>
  <si>
    <t xml:space="preserve"> 2.Tieàn chi traû cho ngöôøi cung caáp haøng hoùa vaø dòch vuï</t>
  </si>
  <si>
    <t xml:space="preserve"> 3.Tieàn chi traû cho ngöôøi lao ñoängï</t>
  </si>
  <si>
    <t>03</t>
  </si>
  <si>
    <t xml:space="preserve"> 4.Tieàn chi traû laõi vay</t>
  </si>
  <si>
    <t>04</t>
  </si>
  <si>
    <t xml:space="preserve"> 5.Tieàn chi noäp thueá Thu nhaäp doanh nghieäp</t>
  </si>
  <si>
    <t>05</t>
  </si>
  <si>
    <t xml:space="preserve"> 6.Tieàn thu khaùc töø hoïat ñoäng kinh doanh</t>
  </si>
  <si>
    <t>06</t>
  </si>
  <si>
    <t xml:space="preserve"> 7.Tieàn chi khaùc töø hoïat ñoäng kinh doanh</t>
  </si>
  <si>
    <t>07</t>
  </si>
  <si>
    <t>Löu chuyeån tieàn thuaàn töø hoïat ñoäng kinh doanh</t>
  </si>
  <si>
    <t>II.Löu chuyeån tieàn  töø hoïat ñoäng ñaàu tö</t>
  </si>
  <si>
    <t xml:space="preserve"> 1.Tieàn chi ñeå mua saém, xaây döïng TSCÑ vaø  TSDH khaùc</t>
  </si>
  <si>
    <t>6,7,8,11</t>
  </si>
  <si>
    <t xml:space="preserve"> 2.Tieàn thu töø thanh lyù, nhöôïng baùn TSCÑ vaø TSDH khaùc</t>
  </si>
  <si>
    <t xml:space="preserve"> 3.Tieàn chi cho vay,mua caùc coâng cuï nôï cuûa ñôn vò khaùc</t>
  </si>
  <si>
    <t xml:space="preserve"> 4.Tieàn thu hoài cho vay, baùn laïi caùc c. cuï nôï cuûa ñôn vò khaùc</t>
  </si>
  <si>
    <t xml:space="preserve"> 5.Tieàn chi ñaàu tö goùp voán vaøo ñôn vò khaùc</t>
  </si>
  <si>
    <t xml:space="preserve"> 6.Tieàn thu hoài ñaàu tö goùp voán vaøo ñôn vò khaùc</t>
  </si>
  <si>
    <t>26</t>
  </si>
  <si>
    <t xml:space="preserve"> 7.Tieàn thu laõi cho vay, coå töùc vaø lôïi nhuaän ñöôïc chia</t>
  </si>
  <si>
    <t>27</t>
  </si>
  <si>
    <t>Löu chuyeån tieàn thuaàn töø hoïat ñoäng ñaàu tö</t>
  </si>
  <si>
    <t>III.Löu chuyeån tieàn töø hoïat ñoäng taøi chính</t>
  </si>
  <si>
    <t xml:space="preserve"> 1.Tieàn thu töø phaùt haønh coå phieáu, nhaän voán goùp cuûa chuû sôû höõu</t>
  </si>
  <si>
    <t xml:space="preserve"> 2.Tieàn chi traû voán goùp cho caùc chuû sôû höõu, mua laïi coå phieáu cuûa</t>
  </si>
  <si>
    <t xml:space="preserve">    doanh nghieäp ñaõ phaùt haønh</t>
  </si>
  <si>
    <t xml:space="preserve"> 3.Tieàn vay ngaén haïn, daøi haïn nhaän ñöôïc</t>
  </si>
  <si>
    <t>33</t>
  </si>
  <si>
    <t xml:space="preserve"> 4.Tieàn chi traû nôï goác vay</t>
  </si>
  <si>
    <t>34</t>
  </si>
  <si>
    <t xml:space="preserve"> 5.Tieàn chi traû nôï thueâ taøi chính</t>
  </si>
  <si>
    <t>35</t>
  </si>
  <si>
    <t xml:space="preserve"> 6.Coå töùc, lôïi nhuaän ñaõ traû cho chuû sôû höõu</t>
  </si>
  <si>
    <t>36</t>
  </si>
  <si>
    <t>Löu chuyeån tieàn thuaàn töø hoïat ñoäng taøi chính</t>
  </si>
  <si>
    <t xml:space="preserve">Löu chuyeån tieàn thuaàn trong kyø </t>
  </si>
  <si>
    <t>Tieàn vaø töông ñöông tieàn ñaàu kyø</t>
  </si>
  <si>
    <t>Aûnh höôûng cuûa thay ñoåi tyû giaù hoái ñoùai quy ñoåi ngoïai teä</t>
  </si>
  <si>
    <t>61</t>
  </si>
  <si>
    <t xml:space="preserve">Tieàn vaø töông ñöông tieàn cuoái kyø </t>
  </si>
  <si>
    <t>VII.34</t>
  </si>
  <si>
    <t>(1) Nhöõng chæ tieâu khoâng coù soá lieäu coù theå khoâng phaûi trình baøy nhöng khoâng ñöôïc ñaùnh laïi soá thöù töï chæ tieâu vaø "Maõ soá 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</si>
</sst>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2">
    <font>
      <sz val="10"/>
      <name val="Arial"/>
      <family val="0"/>
    </font>
    <font>
      <sz val="10"/>
      <name val="VNI-Times"/>
      <family val="0"/>
    </font>
    <font>
      <b/>
      <sz val="10"/>
      <name val="VNI-Times"/>
      <family val="0"/>
    </font>
    <font>
      <i/>
      <sz val="10"/>
      <name val="VNI-Times"/>
      <family val="0"/>
    </font>
    <font>
      <b/>
      <sz val="12"/>
      <name val="VNI-Times"/>
      <family val="0"/>
    </font>
    <font>
      <b/>
      <sz val="10"/>
      <name val="Times New Roman"/>
      <family val="1"/>
    </font>
    <font>
      <b/>
      <sz val="10"/>
      <name val=".VnArial"/>
      <family val="2"/>
    </font>
    <font>
      <sz val="10"/>
      <name val=".VnArial"/>
      <family val="2"/>
    </font>
    <font>
      <sz val="10"/>
      <color indexed="10"/>
      <name val=".VnArial"/>
      <family val="2"/>
    </font>
    <font>
      <sz val="8"/>
      <name val="Arial"/>
      <family val="0"/>
    </font>
    <font>
      <sz val="10"/>
      <color indexed="12"/>
      <name val=".VnArial"/>
      <family val="2"/>
    </font>
    <font>
      <sz val="11"/>
      <color indexed="8"/>
      <name val=".VnArial"/>
      <family val="2"/>
    </font>
    <font>
      <b/>
      <sz val="10"/>
      <color indexed="10"/>
      <name val="VNI-Times"/>
      <family val="0"/>
    </font>
    <font>
      <sz val="10"/>
      <color indexed="10"/>
      <name val="VNI-Times"/>
      <family val="0"/>
    </font>
    <font>
      <b/>
      <sz val="12"/>
      <color indexed="10"/>
      <name val=".VnArial"/>
      <family val="2"/>
    </font>
    <font>
      <b/>
      <sz val="12"/>
      <color indexed="10"/>
      <name val="VNI-Times"/>
      <family val="0"/>
    </font>
    <font>
      <sz val="9"/>
      <name val=".VnArial"/>
      <family val="2"/>
    </font>
    <font>
      <b/>
      <i/>
      <sz val="10"/>
      <name val="VNI-Times"/>
      <family val="0"/>
    </font>
    <font>
      <sz val="10"/>
      <name val="Times New Roman"/>
      <family val="1"/>
    </font>
    <font>
      <b/>
      <sz val="10"/>
      <color indexed="8"/>
      <name val="VNI-Times"/>
      <family val="0"/>
    </font>
    <font>
      <b/>
      <sz val="10"/>
      <color indexed="8"/>
      <name val=".VnArial"/>
      <family val="2"/>
    </font>
    <font>
      <i/>
      <sz val="10"/>
      <name val=".Vn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6" fillId="0" borderId="1" xfId="15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7" fillId="0" borderId="2" xfId="15" applyNumberFormat="1" applyFont="1" applyBorder="1" applyAlignment="1">
      <alignment horizontal="center"/>
    </xf>
    <xf numFmtId="164" fontId="6" fillId="0" borderId="2" xfId="15" applyNumberFormat="1" applyFont="1" applyBorder="1" applyAlignment="1">
      <alignment horizontal="right"/>
    </xf>
    <xf numFmtId="164" fontId="7" fillId="0" borderId="2" xfId="15" applyNumberFormat="1" applyFont="1" applyBorder="1" applyAlignment="1">
      <alignment horizontal="right"/>
    </xf>
    <xf numFmtId="164" fontId="6" fillId="0" borderId="2" xfId="15" applyNumberFormat="1" applyFont="1" applyBorder="1" applyAlignment="1">
      <alignment horizontal="center"/>
    </xf>
    <xf numFmtId="164" fontId="8" fillId="0" borderId="2" xfId="15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6" fillId="0" borderId="3" xfId="15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0" fillId="0" borderId="2" xfId="15" applyNumberFormat="1" applyFont="1" applyBorder="1" applyAlignment="1">
      <alignment horizontal="center"/>
    </xf>
    <xf numFmtId="164" fontId="11" fillId="0" borderId="2" xfId="15" applyNumberFormat="1" applyFont="1" applyBorder="1" applyAlignment="1">
      <alignment horizontal="center"/>
    </xf>
    <xf numFmtId="164" fontId="8" fillId="2" borderId="2" xfId="15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64" fontId="14" fillId="0" borderId="4" xfId="15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5" fillId="0" borderId="0" xfId="15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164" fontId="7" fillId="2" borderId="2" xfId="15" applyNumberFormat="1" applyFont="1" applyFill="1" applyBorder="1" applyAlignment="1">
      <alignment horizontal="center"/>
    </xf>
    <xf numFmtId="164" fontId="12" fillId="0" borderId="0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43" fontId="7" fillId="0" borderId="2" xfId="15" applyFont="1" applyBorder="1" applyAlignment="1">
      <alignment horizontal="center"/>
    </xf>
    <xf numFmtId="0" fontId="1" fillId="0" borderId="5" xfId="0" applyFont="1" applyBorder="1" applyAlignment="1">
      <alignment/>
    </xf>
    <xf numFmtId="164" fontId="1" fillId="0" borderId="4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shrinkToFit="1"/>
    </xf>
    <xf numFmtId="3" fontId="7" fillId="0" borderId="2" xfId="15" applyNumberFormat="1" applyFont="1" applyBorder="1" applyAlignment="1">
      <alignment horizontal="center" vertical="center" shrinkToFit="1"/>
    </xf>
    <xf numFmtId="164" fontId="7" fillId="0" borderId="2" xfId="0" applyNumberFormat="1" applyFont="1" applyBorder="1" applyAlignment="1">
      <alignment horizontal="center" vertical="center" shrinkToFit="1"/>
    </xf>
    <xf numFmtId="3" fontId="7" fillId="0" borderId="2" xfId="0" applyNumberFormat="1" applyFont="1" applyBorder="1" applyAlignment="1">
      <alignment horizontal="center" vertical="center" shrinkToFit="1"/>
    </xf>
    <xf numFmtId="164" fontId="1" fillId="0" borderId="2" xfId="0" applyNumberFormat="1" applyFont="1" applyBorder="1" applyAlignment="1">
      <alignment horizontal="left" vertical="center" shrinkToFit="1"/>
    </xf>
    <xf numFmtId="164" fontId="1" fillId="0" borderId="2" xfId="0" applyNumberFormat="1" applyFont="1" applyBorder="1" applyAlignment="1">
      <alignment horizontal="left" vertical="center" wrapText="1"/>
    </xf>
    <xf numFmtId="3" fontId="7" fillId="0" borderId="2" xfId="15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shrinkToFit="1"/>
    </xf>
    <xf numFmtId="164" fontId="6" fillId="0" borderId="2" xfId="0" applyNumberFormat="1" applyFont="1" applyBorder="1" applyAlignment="1">
      <alignment horizontal="center" vertical="center" shrinkToFit="1"/>
    </xf>
    <xf numFmtId="3" fontId="6" fillId="0" borderId="2" xfId="15" applyNumberFormat="1" applyFont="1" applyBorder="1" applyAlignment="1">
      <alignment horizontal="center" vertical="center" shrinkToFit="1"/>
    </xf>
    <xf numFmtId="164" fontId="1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164" fontId="6" fillId="0" borderId="4" xfId="0" applyNumberFormat="1" applyFont="1" applyBorder="1" applyAlignment="1">
      <alignment horizontal="center" vertical="center" shrinkToFit="1"/>
    </xf>
    <xf numFmtId="164" fontId="7" fillId="0" borderId="4" xfId="0" applyNumberFormat="1" applyFont="1" applyBorder="1" applyAlignment="1">
      <alignment horizontal="center" vertical="center" shrinkToFit="1"/>
    </xf>
    <xf numFmtId="3" fontId="6" fillId="0" borderId="4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3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0" fontId="1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165" fontId="17" fillId="0" borderId="8" xfId="0" applyNumberFormat="1" applyFont="1" applyBorder="1" applyAlignment="1">
      <alignment horizontal="center"/>
    </xf>
    <xf numFmtId="164" fontId="7" fillId="0" borderId="9" xfId="15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4" fontId="7" fillId="0" borderId="11" xfId="15" applyNumberFormat="1" applyFont="1" applyBorder="1" applyAlignment="1">
      <alignment horizontal="center"/>
    </xf>
    <xf numFmtId="164" fontId="7" fillId="0" borderId="13" xfId="15" applyNumberFormat="1" applyFont="1" applyBorder="1" applyAlignment="1">
      <alignment horizontal="center"/>
    </xf>
    <xf numFmtId="164" fontId="7" fillId="0" borderId="10" xfId="15" applyNumberFormat="1" applyFont="1" applyBorder="1" applyAlignment="1">
      <alignment horizontal="center"/>
    </xf>
    <xf numFmtId="164" fontId="7" fillId="0" borderId="14" xfId="15" applyNumberFormat="1" applyFont="1" applyBorder="1" applyAlignment="1">
      <alignment horizontal="center"/>
    </xf>
    <xf numFmtId="164" fontId="6" fillId="0" borderId="15" xfId="15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/>
    </xf>
    <xf numFmtId="164" fontId="1" fillId="0" borderId="9" xfId="15" applyNumberFormat="1" applyFont="1" applyBorder="1" applyAlignment="1">
      <alignment horizontal="center"/>
    </xf>
    <xf numFmtId="164" fontId="1" fillId="0" borderId="17" xfId="15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11" xfId="15" applyNumberFormat="1" applyFont="1" applyBorder="1" applyAlignment="1">
      <alignment horizontal="center"/>
    </xf>
    <xf numFmtId="164" fontId="1" fillId="0" borderId="13" xfId="15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4" fontId="2" fillId="0" borderId="8" xfId="15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64" fontId="1" fillId="0" borderId="11" xfId="15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4" fontId="17" fillId="0" borderId="18" xfId="15" applyNumberFormat="1" applyFont="1" applyBorder="1" applyAlignment="1">
      <alignment horizontal="center"/>
    </xf>
    <xf numFmtId="164" fontId="17" fillId="0" borderId="19" xfId="15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64" fontId="1" fillId="0" borderId="11" xfId="15" applyNumberFormat="1" applyFont="1" applyBorder="1" applyAlignment="1">
      <alignment/>
    </xf>
    <xf numFmtId="164" fontId="1" fillId="0" borderId="13" xfId="15" applyNumberFormat="1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0" borderId="14" xfId="15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64" fontId="1" fillId="0" borderId="10" xfId="15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5" xfId="15" applyNumberFormat="1" applyFont="1" applyBorder="1" applyAlignment="1">
      <alignment horizontal="center"/>
    </xf>
    <xf numFmtId="164" fontId="1" fillId="0" borderId="20" xfId="15" applyNumberFormat="1" applyFont="1" applyBorder="1" applyAlignment="1">
      <alignment horizontal="center"/>
    </xf>
    <xf numFmtId="164" fontId="1" fillId="0" borderId="8" xfId="15" applyNumberFormat="1" applyFont="1" applyBorder="1" applyAlignment="1">
      <alignment horizontal="center"/>
    </xf>
    <xf numFmtId="164" fontId="1" fillId="0" borderId="21" xfId="15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10" xfId="15" applyNumberFormat="1" applyFont="1" applyBorder="1" applyAlignment="1">
      <alignment horizontal="center"/>
    </xf>
    <xf numFmtId="164" fontId="2" fillId="0" borderId="14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6" fillId="0" borderId="8" xfId="15" applyNumberFormat="1" applyFont="1" applyBorder="1" applyAlignment="1">
      <alignment horizontal="center"/>
    </xf>
    <xf numFmtId="164" fontId="6" fillId="0" borderId="8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7" fillId="0" borderId="11" xfId="15" applyNumberFormat="1" applyFont="1" applyBorder="1" applyAlignment="1">
      <alignment/>
    </xf>
    <xf numFmtId="164" fontId="8" fillId="0" borderId="11" xfId="15" applyNumberFormat="1" applyFont="1" applyBorder="1" applyAlignment="1">
      <alignment horizontal="center"/>
    </xf>
    <xf numFmtId="164" fontId="7" fillId="0" borderId="10" xfId="15" applyNumberFormat="1" applyFont="1" applyBorder="1" applyAlignment="1">
      <alignment/>
    </xf>
    <xf numFmtId="164" fontId="20" fillId="0" borderId="8" xfId="15" applyNumberFormat="1" applyFont="1" applyBorder="1" applyAlignment="1">
      <alignment horizontal="center"/>
    </xf>
    <xf numFmtId="164" fontId="20" fillId="0" borderId="8" xfId="15" applyNumberFormat="1" applyFont="1" applyBorder="1" applyAlignment="1">
      <alignment/>
    </xf>
    <xf numFmtId="164" fontId="7" fillId="0" borderId="22" xfId="15" applyNumberFormat="1" applyFont="1" applyBorder="1" applyAlignment="1">
      <alignment horizontal="center"/>
    </xf>
    <xf numFmtId="164" fontId="7" fillId="0" borderId="23" xfId="15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17" fillId="0" borderId="8" xfId="15" applyNumberFormat="1" applyFont="1" applyBorder="1" applyAlignment="1">
      <alignment horizontal="center"/>
    </xf>
    <xf numFmtId="164" fontId="1" fillId="0" borderId="22" xfId="15" applyNumberFormat="1" applyFont="1" applyBorder="1" applyAlignment="1">
      <alignment horizontal="center"/>
    </xf>
    <xf numFmtId="164" fontId="1" fillId="0" borderId="23" xfId="15" applyNumberFormat="1" applyFont="1" applyBorder="1" applyAlignment="1">
      <alignment horizontal="center"/>
    </xf>
    <xf numFmtId="164" fontId="2" fillId="0" borderId="11" xfId="15" applyNumberFormat="1" applyFont="1" applyBorder="1" applyAlignment="1">
      <alignment horizontal="center"/>
    </xf>
    <xf numFmtId="164" fontId="2" fillId="0" borderId="13" xfId="15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4" fontId="6" fillId="0" borderId="1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164" fontId="1" fillId="0" borderId="18" xfId="15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center"/>
    </xf>
    <xf numFmtId="164" fontId="1" fillId="0" borderId="27" xfId="15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164" fontId="17" fillId="0" borderId="6" xfId="15" applyNumberFormat="1" applyFont="1" applyBorder="1" applyAlignment="1">
      <alignment horizontal="center"/>
    </xf>
    <xf numFmtId="164" fontId="17" fillId="0" borderId="21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27" xfId="15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64" fontId="6" fillId="0" borderId="9" xfId="15" applyNumberFormat="1" applyFont="1" applyBorder="1" applyAlignment="1">
      <alignment horizontal="center"/>
    </xf>
    <xf numFmtId="164" fontId="1" fillId="0" borderId="5" xfId="15" applyNumberFormat="1" applyFont="1" applyBorder="1" applyAlignment="1">
      <alignment/>
    </xf>
    <xf numFmtId="164" fontId="6" fillId="0" borderId="10" xfId="1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0" borderId="15" xfId="15" applyNumberFormat="1" applyFont="1" applyBorder="1" applyAlignment="1">
      <alignment/>
    </xf>
    <xf numFmtId="164" fontId="1" fillId="0" borderId="15" xfId="15" applyNumberFormat="1" applyFont="1" applyBorder="1" applyAlignment="1">
      <alignment/>
    </xf>
    <xf numFmtId="164" fontId="1" fillId="0" borderId="20" xfId="15" applyNumberFormat="1" applyFont="1" applyBorder="1" applyAlignment="1">
      <alignment/>
    </xf>
    <xf numFmtId="14" fontId="3" fillId="0" borderId="8" xfId="0" applyNumberFormat="1" applyFont="1" applyBorder="1" applyAlignment="1">
      <alignment horizontal="center"/>
    </xf>
    <xf numFmtId="164" fontId="3" fillId="0" borderId="8" xfId="15" applyNumberFormat="1" applyFont="1" applyBorder="1" applyAlignment="1">
      <alignment horizontal="center"/>
    </xf>
    <xf numFmtId="164" fontId="3" fillId="0" borderId="21" xfId="15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17" fillId="0" borderId="0" xfId="15" applyNumberFormat="1" applyFont="1" applyBorder="1" applyAlignment="1">
      <alignment horizontal="center"/>
    </xf>
    <xf numFmtId="164" fontId="17" fillId="0" borderId="27" xfId="15" applyNumberFormat="1" applyFont="1" applyBorder="1" applyAlignment="1">
      <alignment horizontal="center"/>
    </xf>
    <xf numFmtId="164" fontId="2" fillId="0" borderId="29" xfId="15" applyNumberFormat="1" applyFont="1" applyBorder="1" applyAlignment="1">
      <alignment horizontal="center"/>
    </xf>
    <xf numFmtId="164" fontId="2" fillId="0" borderId="30" xfId="15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64" fontId="7" fillId="0" borderId="0" xfId="15" applyNumberFormat="1" applyFont="1" applyBorder="1" applyAlignment="1">
      <alignment horizontal="center"/>
    </xf>
    <xf numFmtId="164" fontId="7" fillId="0" borderId="27" xfId="15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164" fontId="1" fillId="0" borderId="8" xfId="15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64" fontId="7" fillId="0" borderId="11" xfId="15" applyNumberFormat="1" applyFont="1" applyBorder="1" applyAlignment="1">
      <alignment horizontal="center" shrinkToFit="1"/>
    </xf>
    <xf numFmtId="164" fontId="7" fillId="0" borderId="13" xfId="15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164" fontId="7" fillId="0" borderId="29" xfId="15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164" fontId="21" fillId="0" borderId="9" xfId="15" applyNumberFormat="1" applyFont="1" applyBorder="1" applyAlignment="1">
      <alignment horizontal="center" shrinkToFit="1"/>
    </xf>
    <xf numFmtId="0" fontId="1" fillId="0" borderId="9" xfId="0" applyFont="1" applyBorder="1" applyAlignment="1">
      <alignment horizontal="left"/>
    </xf>
    <xf numFmtId="164" fontId="1" fillId="0" borderId="14" xfId="15" applyNumberFormat="1" applyFont="1" applyBorder="1" applyAlignment="1">
      <alignment horizontal="center"/>
    </xf>
    <xf numFmtId="164" fontId="21" fillId="0" borderId="17" xfId="15" applyNumberFormat="1" applyFont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29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1" fillId="0" borderId="11" xfId="15" applyNumberFormat="1" applyFont="1" applyBorder="1" applyAlignment="1">
      <alignment horizontal="center" shrinkToFit="1"/>
    </xf>
    <xf numFmtId="164" fontId="1" fillId="0" borderId="13" xfId="15" applyNumberFormat="1" applyFont="1" applyBorder="1" applyAlignment="1">
      <alignment horizontal="center" shrinkToFit="1"/>
    </xf>
    <xf numFmtId="164" fontId="1" fillId="0" borderId="10" xfId="15" applyNumberFormat="1" applyFont="1" applyBorder="1" applyAlignment="1">
      <alignment horizontal="center" shrinkToFit="1"/>
    </xf>
    <xf numFmtId="164" fontId="2" fillId="0" borderId="8" xfId="0" applyNumberFormat="1" applyFont="1" applyBorder="1" applyAlignment="1">
      <alignment horizontal="center"/>
    </xf>
    <xf numFmtId="164" fontId="2" fillId="0" borderId="21" xfId="15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10" xfId="15" applyNumberFormat="1" applyFont="1" applyBorder="1" applyAlignment="1">
      <alignment horizontal="center"/>
    </xf>
    <xf numFmtId="164" fontId="3" fillId="0" borderId="14" xfId="15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3" xfId="15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4" fontId="1" fillId="0" borderId="10" xfId="15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164" fontId="1" fillId="0" borderId="22" xfId="15" applyNumberFormat="1" applyFont="1" applyBorder="1" applyAlignment="1">
      <alignment horizontal="center" vertical="center" wrapText="1"/>
    </xf>
    <xf numFmtId="164" fontId="1" fillId="0" borderId="23" xfId="15" applyNumberFormat="1" applyFont="1" applyBorder="1" applyAlignment="1">
      <alignment horizontal="center" vertical="center" wrapText="1"/>
    </xf>
    <xf numFmtId="164" fontId="1" fillId="0" borderId="11" xfId="15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17" fillId="0" borderId="9" xfId="15" applyNumberFormat="1" applyFont="1" applyBorder="1" applyAlignment="1">
      <alignment horizontal="center"/>
    </xf>
    <xf numFmtId="164" fontId="17" fillId="0" borderId="17" xfId="15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15" applyNumberFormat="1" applyFont="1" applyBorder="1" applyAlignment="1">
      <alignment horizontal="center"/>
    </xf>
    <xf numFmtId="164" fontId="2" fillId="0" borderId="21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164" fontId="1" fillId="0" borderId="9" xfId="15" applyNumberFormat="1" applyFont="1" applyBorder="1" applyAlignment="1">
      <alignment/>
    </xf>
    <xf numFmtId="164" fontId="1" fillId="0" borderId="17" xfId="15" applyNumberFormat="1" applyFont="1" applyBorder="1" applyAlignment="1">
      <alignment/>
    </xf>
    <xf numFmtId="164" fontId="1" fillId="0" borderId="11" xfId="15" applyNumberFormat="1" applyFont="1" applyBorder="1" applyAlignment="1">
      <alignment horizontal="center" vertical="center" shrinkToFit="1"/>
    </xf>
    <xf numFmtId="164" fontId="1" fillId="0" borderId="13" xfId="15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164" fontId="1" fillId="0" borderId="29" xfId="15" applyNumberFormat="1" applyFont="1" applyBorder="1" applyAlignment="1">
      <alignment/>
    </xf>
    <xf numFmtId="164" fontId="1" fillId="0" borderId="30" xfId="15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64" fontId="1" fillId="0" borderId="29" xfId="15" applyNumberFormat="1" applyFont="1" applyBorder="1" applyAlignment="1">
      <alignment horizontal="center"/>
    </xf>
    <xf numFmtId="164" fontId="1" fillId="0" borderId="30" xfId="15" applyNumberFormat="1" applyFont="1" applyBorder="1" applyAlignment="1">
      <alignment horizontal="center"/>
    </xf>
    <xf numFmtId="164" fontId="1" fillId="0" borderId="0" xfId="15" applyNumberFormat="1" applyFont="1" applyAlignment="1">
      <alignment horizontal="left"/>
    </xf>
    <xf numFmtId="0" fontId="3" fillId="0" borderId="8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14" fontId="3" fillId="0" borderId="18" xfId="0" applyNumberFormat="1" applyFont="1" applyBorder="1" applyAlignment="1">
      <alignment horizontal="center"/>
    </xf>
    <xf numFmtId="164" fontId="3" fillId="0" borderId="18" xfId="15" applyNumberFormat="1" applyFont="1" applyBorder="1" applyAlignment="1">
      <alignment horizontal="center"/>
    </xf>
    <xf numFmtId="164" fontId="3" fillId="0" borderId="19" xfId="15" applyNumberFormat="1" applyFont="1" applyBorder="1" applyAlignment="1">
      <alignment horizontal="center"/>
    </xf>
    <xf numFmtId="164" fontId="17" fillId="0" borderId="15" xfId="15" applyNumberFormat="1" applyFont="1" applyBorder="1" applyAlignment="1">
      <alignment horizontal="center"/>
    </xf>
    <xf numFmtId="164" fontId="17" fillId="0" borderId="20" xfId="15" applyNumberFormat="1" applyFont="1" applyBorder="1" applyAlignment="1">
      <alignment horizontal="center"/>
    </xf>
    <xf numFmtId="164" fontId="2" fillId="0" borderId="9" xfId="15" applyNumberFormat="1" applyFont="1" applyBorder="1" applyAlignment="1">
      <alignment horizontal="center"/>
    </xf>
    <xf numFmtId="164" fontId="2" fillId="0" borderId="17" xfId="15" applyNumberFormat="1" applyFont="1" applyBorder="1" applyAlignment="1">
      <alignment horizontal="center"/>
    </xf>
    <xf numFmtId="164" fontId="2" fillId="0" borderId="29" xfId="15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9" xfId="0" applyNumberFormat="1" applyFont="1" applyBorder="1" applyAlignment="1">
      <alignment horizontal="center"/>
    </xf>
    <xf numFmtId="164" fontId="3" fillId="0" borderId="9" xfId="15" applyNumberFormat="1" applyFont="1" applyBorder="1" applyAlignment="1">
      <alignment horizontal="center"/>
    </xf>
    <xf numFmtId="164" fontId="3" fillId="0" borderId="17" xfId="15" applyNumberFormat="1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1" fillId="0" borderId="11" xfId="15" applyNumberFormat="1" applyFont="1" applyBorder="1" applyAlignment="1">
      <alignment horizontal="center"/>
    </xf>
    <xf numFmtId="164" fontId="1" fillId="0" borderId="13" xfId="15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 horizontal="center" shrinkToFit="1"/>
    </xf>
    <xf numFmtId="0" fontId="2" fillId="0" borderId="15" xfId="0" applyFont="1" applyBorder="1" applyAlignment="1">
      <alignment/>
    </xf>
    <xf numFmtId="164" fontId="1" fillId="0" borderId="15" xfId="15" applyNumberFormat="1" applyFont="1" applyBorder="1" applyAlignment="1">
      <alignment horizontal="center" shrinkToFit="1"/>
    </xf>
    <xf numFmtId="164" fontId="2" fillId="0" borderId="15" xfId="15" applyNumberFormat="1" applyFont="1" applyBorder="1" applyAlignment="1">
      <alignment horizontal="center" shrinkToFit="1"/>
    </xf>
    <xf numFmtId="0" fontId="2" fillId="0" borderId="16" xfId="0" applyFont="1" applyBorder="1" applyAlignment="1">
      <alignment/>
    </xf>
    <xf numFmtId="164" fontId="2" fillId="0" borderId="9" xfId="15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164" fontId="1" fillId="0" borderId="11" xfId="15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3" fontId="7" fillId="0" borderId="2" xfId="15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3" fontId="6" fillId="0" borderId="2" xfId="15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7" fillId="0" borderId="2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2" fillId="0" borderId="32" xfId="15" applyNumberFormat="1" applyFont="1" applyBorder="1" applyAlignment="1">
      <alignment horizontal="center" vertical="center" wrapText="1"/>
    </xf>
    <xf numFmtId="164" fontId="2" fillId="0" borderId="33" xfId="15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0" borderId="7" xfId="15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4" fontId="1" fillId="0" borderId="9" xfId="15" applyNumberFormat="1" applyFont="1" applyBorder="1" applyAlignment="1">
      <alignment horizontal="center"/>
    </xf>
    <xf numFmtId="164" fontId="1" fillId="0" borderId="17" xfId="15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9" xfId="15" applyNumberFormat="1" applyFont="1" applyBorder="1" applyAlignment="1">
      <alignment horizontal="left"/>
    </xf>
    <xf numFmtId="164" fontId="2" fillId="0" borderId="17" xfId="15" applyNumberFormat="1" applyFont="1" applyBorder="1" applyAlignment="1">
      <alignment horizontal="left"/>
    </xf>
    <xf numFmtId="164" fontId="1" fillId="0" borderId="11" xfId="15" applyNumberFormat="1" applyFont="1" applyBorder="1" applyAlignment="1">
      <alignment horizontal="left"/>
    </xf>
    <xf numFmtId="0" fontId="2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7" fillId="0" borderId="18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4" fontId="17" fillId="0" borderId="18" xfId="15" applyNumberFormat="1" applyFont="1" applyFill="1" applyBorder="1" applyAlignment="1">
      <alignment horizontal="center" vertical="center" wrapText="1"/>
    </xf>
    <xf numFmtId="164" fontId="17" fillId="0" borderId="19" xfId="15" applyNumberFormat="1" applyFont="1" applyFill="1" applyBorder="1" applyAlignment="1">
      <alignment horizontal="center" vertical="center" wrapText="1"/>
    </xf>
    <xf numFmtId="164" fontId="17" fillId="0" borderId="15" xfId="15" applyNumberFormat="1" applyFont="1" applyFill="1" applyBorder="1" applyAlignment="1">
      <alignment horizontal="center" vertical="center" wrapText="1"/>
    </xf>
    <xf numFmtId="164" fontId="17" fillId="0" borderId="20" xfId="15" applyNumberFormat="1" applyFont="1" applyFill="1" applyBorder="1" applyAlignment="1">
      <alignment horizontal="center" vertical="center" wrapText="1"/>
    </xf>
    <xf numFmtId="164" fontId="1" fillId="0" borderId="11" xfId="15" applyNumberFormat="1" applyFont="1" applyBorder="1" applyAlignment="1">
      <alignment horizontal="center" vertical="center" wrapText="1"/>
    </xf>
    <xf numFmtId="164" fontId="1" fillId="0" borderId="13" xfId="15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164" fontId="1" fillId="0" borderId="0" xfId="15" applyNumberFormat="1" applyFont="1" applyBorder="1" applyAlignment="1">
      <alignment horizontal="center" vertical="center" wrapText="1"/>
    </xf>
    <xf numFmtId="164" fontId="1" fillId="0" borderId="27" xfId="15" applyNumberFormat="1" applyFont="1" applyBorder="1" applyAlignment="1">
      <alignment horizontal="center" vertical="center" wrapText="1"/>
    </xf>
    <xf numFmtId="164" fontId="1" fillId="0" borderId="15" xfId="15" applyNumberFormat="1" applyFont="1" applyBorder="1" applyAlignment="1">
      <alignment horizontal="center" vertical="center" wrapText="1"/>
    </xf>
    <xf numFmtId="164" fontId="1" fillId="0" borderId="20" xfId="15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9" xfId="15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7" xfId="15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6" xfId="15" applyNumberFormat="1" applyFont="1" applyBorder="1" applyAlignment="1">
      <alignment horizontal="center" vertical="center" wrapText="1"/>
    </xf>
    <xf numFmtId="164" fontId="1" fillId="0" borderId="12" xfId="15" applyNumberFormat="1" applyFont="1" applyBorder="1" applyAlignment="1">
      <alignment horizontal="center" vertical="center" wrapText="1"/>
    </xf>
    <xf numFmtId="164" fontId="1" fillId="0" borderId="5" xfId="15" applyNumberFormat="1" applyFont="1" applyBorder="1" applyAlignment="1">
      <alignment horizontal="center" vertical="center" wrapText="1"/>
    </xf>
    <xf numFmtId="164" fontId="1" fillId="0" borderId="14" xfId="15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164" fontId="1" fillId="0" borderId="8" xfId="15" applyNumberFormat="1" applyFont="1" applyBorder="1" applyAlignment="1">
      <alignment horizontal="center"/>
    </xf>
    <xf numFmtId="164" fontId="1" fillId="0" borderId="21" xfId="15" applyNumberFormat="1" applyFon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7" fillId="0" borderId="11" xfId="15" applyNumberFormat="1" applyFont="1" applyBorder="1" applyAlignment="1">
      <alignment horizontal="right"/>
    </xf>
    <xf numFmtId="164" fontId="7" fillId="0" borderId="13" xfId="15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6" fillId="0" borderId="11" xfId="15" applyNumberFormat="1" applyFont="1" applyBorder="1" applyAlignment="1">
      <alignment horizontal="center"/>
    </xf>
    <xf numFmtId="164" fontId="6" fillId="0" borderId="13" xfId="15" applyNumberFormat="1" applyFont="1" applyBorder="1" applyAlignment="1">
      <alignment horizontal="center"/>
    </xf>
    <xf numFmtId="164" fontId="7" fillId="0" borderId="11" xfId="15" applyNumberFormat="1" applyFont="1" applyBorder="1" applyAlignment="1">
      <alignment horizontal="center" shrinkToFit="1"/>
    </xf>
    <xf numFmtId="164" fontId="7" fillId="0" borderId="13" xfId="15" applyNumberFormat="1" applyFont="1" applyBorder="1" applyAlignment="1">
      <alignment horizontal="center" shrinkToFit="1"/>
    </xf>
    <xf numFmtId="164" fontId="7" fillId="0" borderId="11" xfId="15" applyNumberFormat="1" applyFont="1" applyBorder="1" applyAlignment="1">
      <alignment horizontal="center"/>
    </xf>
    <xf numFmtId="164" fontId="7" fillId="0" borderId="13" xfId="15" applyNumberFormat="1" applyFont="1" applyBorder="1" applyAlignment="1">
      <alignment horizontal="center"/>
    </xf>
    <xf numFmtId="164" fontId="7" fillId="0" borderId="11" xfId="15" applyNumberFormat="1" applyFont="1" applyBorder="1" applyAlignment="1">
      <alignment horizontal="right" shrinkToFit="1"/>
    </xf>
    <xf numFmtId="164" fontId="7" fillId="0" borderId="13" xfId="15" applyNumberFormat="1" applyFont="1" applyBorder="1" applyAlignment="1">
      <alignment horizontal="right" shrinkToFit="1"/>
    </xf>
    <xf numFmtId="0" fontId="1" fillId="0" borderId="16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4" fontId="6" fillId="0" borderId="10" xfId="15" applyNumberFormat="1" applyFont="1" applyBorder="1" applyAlignment="1">
      <alignment horizontal="center"/>
    </xf>
    <xf numFmtId="164" fontId="6" fillId="0" borderId="14" xfId="15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0" xfId="15" applyNumberFormat="1" applyFont="1" applyBorder="1" applyAlignment="1">
      <alignment horizontal="center"/>
    </xf>
    <xf numFmtId="164" fontId="7" fillId="0" borderId="14" xfId="15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6" fillId="0" borderId="15" xfId="15" applyNumberFormat="1" applyFont="1" applyBorder="1" applyAlignment="1">
      <alignment horizontal="center"/>
    </xf>
    <xf numFmtId="164" fontId="6" fillId="0" borderId="20" xfId="15" applyNumberFormat="1" applyFont="1" applyBorder="1" applyAlignment="1">
      <alignment horizontal="center"/>
    </xf>
    <xf numFmtId="164" fontId="6" fillId="0" borderId="6" xfId="15" applyNumberFormat="1" applyFont="1" applyBorder="1" applyAlignment="1">
      <alignment horizontal="center"/>
    </xf>
    <xf numFmtId="164" fontId="6" fillId="0" borderId="21" xfId="15" applyNumberFormat="1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7" fillId="0" borderId="9" xfId="15" applyNumberFormat="1" applyFont="1" applyBorder="1" applyAlignment="1">
      <alignment horizontal="center"/>
    </xf>
    <xf numFmtId="164" fontId="7" fillId="0" borderId="17" xfId="15" applyNumberFormat="1" applyFont="1" applyBorder="1" applyAlignment="1">
      <alignment horizontal="center"/>
    </xf>
    <xf numFmtId="164" fontId="1" fillId="0" borderId="15" xfId="15" applyNumberFormat="1" applyFont="1" applyBorder="1" applyAlignment="1">
      <alignment horizontal="center"/>
    </xf>
    <xf numFmtId="164" fontId="1" fillId="0" borderId="20" xfId="15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15" xfId="15" applyNumberFormat="1" applyFont="1" applyBorder="1" applyAlignment="1">
      <alignment horizontal="center"/>
    </xf>
    <xf numFmtId="164" fontId="2" fillId="0" borderId="20" xfId="15" applyNumberFormat="1" applyFont="1" applyBorder="1" applyAlignment="1">
      <alignment horizontal="center"/>
    </xf>
    <xf numFmtId="164" fontId="13" fillId="0" borderId="0" xfId="15" applyNumberFormat="1" applyFont="1" applyBorder="1" applyAlignment="1">
      <alignment horizontal="center"/>
    </xf>
    <xf numFmtId="164" fontId="13" fillId="0" borderId="27" xfId="15" applyNumberFormat="1" applyFont="1" applyBorder="1" applyAlignment="1">
      <alignment horizontal="center"/>
    </xf>
    <xf numFmtId="164" fontId="7" fillId="0" borderId="15" xfId="15" applyNumberFormat="1" applyFont="1" applyBorder="1" applyAlignment="1">
      <alignment horizontal="center"/>
    </xf>
    <xf numFmtId="164" fontId="7" fillId="0" borderId="2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7" fillId="0" borderId="27" xfId="15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4" fontId="1" fillId="0" borderId="18" xfId="15" applyNumberFormat="1" applyFont="1" applyBorder="1" applyAlignment="1">
      <alignment horizontal="center"/>
    </xf>
    <xf numFmtId="164" fontId="1" fillId="0" borderId="19" xfId="15" applyNumberFormat="1" applyFont="1" applyBorder="1" applyAlignment="1">
      <alignment horizontal="center"/>
    </xf>
    <xf numFmtId="164" fontId="1" fillId="0" borderId="18" xfId="15" applyNumberFormat="1" applyFont="1" applyBorder="1" applyAlignment="1">
      <alignment horizontal="center" vertical="center" wrapText="1"/>
    </xf>
    <xf numFmtId="164" fontId="1" fillId="0" borderId="19" xfId="15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5" xfId="0" applyFont="1" applyBorder="1" applyAlignment="1">
      <alignment/>
    </xf>
    <xf numFmtId="164" fontId="2" fillId="0" borderId="0" xfId="15" applyNumberFormat="1" applyFont="1" applyBorder="1" applyAlignment="1">
      <alignment horizontal="center"/>
    </xf>
    <xf numFmtId="164" fontId="2" fillId="0" borderId="27" xfId="15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19" fillId="0" borderId="6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164" fontId="20" fillId="0" borderId="8" xfId="15" applyNumberFormat="1" applyFont="1" applyBorder="1" applyAlignment="1">
      <alignment horizontal="center"/>
    </xf>
    <xf numFmtId="164" fontId="20" fillId="0" borderId="21" xfId="15" applyNumberFormat="1" applyFont="1" applyBorder="1" applyAlignment="1">
      <alignment horizontal="center"/>
    </xf>
    <xf numFmtId="164" fontId="6" fillId="0" borderId="9" xfId="15" applyNumberFormat="1" applyFont="1" applyBorder="1" applyAlignment="1">
      <alignment horizontal="center"/>
    </xf>
    <xf numFmtId="164" fontId="6" fillId="0" borderId="17" xfId="15" applyNumberFormat="1" applyFont="1" applyBorder="1" applyAlignment="1">
      <alignment horizontal="center"/>
    </xf>
    <xf numFmtId="164" fontId="20" fillId="0" borderId="9" xfId="15" applyNumberFormat="1" applyFont="1" applyBorder="1" applyAlignment="1">
      <alignment horizontal="center"/>
    </xf>
    <xf numFmtId="164" fontId="20" fillId="0" borderId="17" xfId="15" applyNumberFormat="1" applyFont="1" applyBorder="1" applyAlignment="1">
      <alignment horizontal="center"/>
    </xf>
    <xf numFmtId="164" fontId="6" fillId="0" borderId="8" xfId="15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164" fontId="1" fillId="0" borderId="25" xfId="15" applyNumberFormat="1" applyFont="1" applyBorder="1" applyAlignment="1">
      <alignment horizontal="center" vertical="center" wrapText="1"/>
    </xf>
    <xf numFmtId="164" fontId="1" fillId="0" borderId="28" xfId="15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164" fontId="6" fillId="0" borderId="0" xfId="15" applyNumberFormat="1" applyFont="1" applyBorder="1" applyAlignment="1">
      <alignment horizontal="center"/>
    </xf>
    <xf numFmtId="164" fontId="6" fillId="0" borderId="27" xfId="15" applyNumberFormat="1" applyFont="1" applyBorder="1" applyAlignment="1">
      <alignment horizontal="center"/>
    </xf>
    <xf numFmtId="164" fontId="8" fillId="0" borderId="11" xfId="15" applyNumberFormat="1" applyFont="1" applyBorder="1" applyAlignment="1">
      <alignment horizontal="center"/>
    </xf>
    <xf numFmtId="164" fontId="8" fillId="0" borderId="13" xfId="15" applyNumberFormat="1" applyFont="1" applyBorder="1" applyAlignment="1">
      <alignment horizontal="center"/>
    </xf>
    <xf numFmtId="164" fontId="7" fillId="0" borderId="22" xfId="15" applyNumberFormat="1" applyFont="1" applyBorder="1" applyAlignment="1">
      <alignment horizontal="center"/>
    </xf>
    <xf numFmtId="164" fontId="7" fillId="0" borderId="23" xfId="15" applyNumberFormat="1" applyFont="1" applyBorder="1" applyAlignment="1">
      <alignment horizontal="center"/>
    </xf>
    <xf numFmtId="164" fontId="20" fillId="0" borderId="18" xfId="15" applyNumberFormat="1" applyFont="1" applyBorder="1" applyAlignment="1">
      <alignment horizontal="center"/>
    </xf>
    <xf numFmtId="164" fontId="20" fillId="0" borderId="19" xfId="15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8" fillId="0" borderId="5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6" fillId="0" borderId="1" xfId="15" applyNumberFormat="1" applyFont="1" applyBorder="1" applyAlignment="1">
      <alignment horizontal="center" vertical="center" wrapText="1"/>
    </xf>
    <xf numFmtId="164" fontId="6" fillId="0" borderId="2" xfId="15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1" xfId="15" applyNumberFormat="1" applyFont="1" applyBorder="1" applyAlignment="1">
      <alignment horizontal="center" vertical="center" wrapText="1"/>
    </xf>
    <xf numFmtId="3" fontId="8" fillId="0" borderId="2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0</xdr:col>
      <xdr:colOff>2228850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2114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2657475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57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0</xdr:col>
      <xdr:colOff>2657475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765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AN\QT%209%20thang%20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TCNV2"/>
      <sheetName val="TM.TChinh-von"/>
      <sheetName val="KQHDKD"/>
      <sheetName val="L.C.TT"/>
      <sheetName val="XXXXXXXX"/>
      <sheetName val="XXXXXXX0"/>
      <sheetName val="XXXXXXX1"/>
      <sheetName val="XXXXXXX2"/>
      <sheetName val="XXXXXXX3"/>
      <sheetName val="XXXXXXX4"/>
      <sheetName val="XL4Poppy"/>
    </sheetNames>
    <sheetDataSet>
      <sheetData sheetId="0">
        <row r="16">
          <cell r="D16">
            <v>48690321991</v>
          </cell>
        </row>
        <row r="17">
          <cell r="D17">
            <v>-281031440</v>
          </cell>
        </row>
        <row r="23">
          <cell r="D23">
            <v>514239970</v>
          </cell>
          <cell r="E23">
            <v>794278105</v>
          </cell>
        </row>
        <row r="25">
          <cell r="D25">
            <v>5217336563</v>
          </cell>
        </row>
        <row r="31">
          <cell r="D31">
            <v>593106</v>
          </cell>
        </row>
        <row r="54">
          <cell r="D54">
            <v>10000000</v>
          </cell>
        </row>
        <row r="70">
          <cell r="D70">
            <v>24011352500</v>
          </cell>
        </row>
        <row r="73">
          <cell r="D73">
            <v>2752179993</v>
          </cell>
        </row>
        <row r="90">
          <cell r="D90">
            <v>126134720000</v>
          </cell>
        </row>
      </sheetData>
      <sheetData sheetId="3">
        <row r="16">
          <cell r="D16">
            <v>171856813441</v>
          </cell>
        </row>
        <row r="17">
          <cell r="D17">
            <v>129258939848</v>
          </cell>
          <cell r="E17">
            <v>134774882335</v>
          </cell>
        </row>
        <row r="19">
          <cell r="D19">
            <v>3248409937</v>
          </cell>
          <cell r="E19">
            <v>2476194934</v>
          </cell>
        </row>
        <row r="20">
          <cell r="D20">
            <v>542077082</v>
          </cell>
          <cell r="E20">
            <v>643986597</v>
          </cell>
        </row>
        <row r="29">
          <cell r="D29">
            <v>2810849696</v>
          </cell>
          <cell r="E29">
            <v>2047515105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46.28125" style="0" customWidth="1"/>
    <col min="2" max="2" width="17.140625" style="0" customWidth="1"/>
    <col min="3" max="3" width="19.421875" style="0" customWidth="1"/>
    <col min="4" max="4" width="19.7109375" style="0" customWidth="1"/>
    <col min="5" max="5" width="21.8515625" style="0" customWidth="1"/>
  </cols>
  <sheetData>
    <row r="1" spans="1:6" ht="12.75">
      <c r="A1" s="1"/>
      <c r="B1" s="2" t="s">
        <v>189</v>
      </c>
      <c r="C1" s="1"/>
      <c r="D1" s="1"/>
      <c r="E1" s="1"/>
      <c r="F1" s="1"/>
    </row>
    <row r="2" spans="1:6" ht="12.75">
      <c r="A2" s="3"/>
      <c r="B2" s="2"/>
      <c r="C2" s="1"/>
      <c r="D2" s="4" t="s">
        <v>0</v>
      </c>
      <c r="E2" s="1"/>
      <c r="F2" s="1"/>
    </row>
    <row r="3" spans="1:6" ht="12.75">
      <c r="A3" s="3"/>
      <c r="B3" s="341" t="s">
        <v>1</v>
      </c>
      <c r="C3" s="341"/>
      <c r="D3" s="341"/>
      <c r="E3" s="341"/>
      <c r="F3" s="1"/>
    </row>
    <row r="4" spans="1:6" ht="12.75">
      <c r="A4" s="1"/>
      <c r="B4" s="341" t="s">
        <v>2</v>
      </c>
      <c r="C4" s="341"/>
      <c r="D4" s="341"/>
      <c r="E4" s="341"/>
      <c r="F4" s="1"/>
    </row>
    <row r="5" spans="1:6" ht="14.25">
      <c r="A5" s="1"/>
      <c r="B5" s="342"/>
      <c r="C5" s="342"/>
      <c r="D5" s="342"/>
      <c r="E5" s="342"/>
      <c r="F5" s="1"/>
    </row>
    <row r="6" spans="1:6" ht="14.25">
      <c r="A6" s="1"/>
      <c r="B6" s="5"/>
      <c r="C6" s="5"/>
      <c r="D6" s="5"/>
      <c r="E6" s="5"/>
      <c r="F6" s="1"/>
    </row>
    <row r="7" spans="1:6" ht="18">
      <c r="A7" s="343" t="s">
        <v>3</v>
      </c>
      <c r="B7" s="343"/>
      <c r="C7" s="343"/>
      <c r="D7" s="343"/>
      <c r="E7" s="343"/>
      <c r="F7" s="1"/>
    </row>
    <row r="8" spans="1:6" ht="15.75">
      <c r="A8" s="347" t="s">
        <v>4</v>
      </c>
      <c r="B8" s="345"/>
      <c r="C8" s="345"/>
      <c r="D8" s="345"/>
      <c r="E8" s="345"/>
      <c r="F8" s="1"/>
    </row>
    <row r="9" spans="1:6" ht="14.25">
      <c r="A9" s="5"/>
      <c r="B9" s="5"/>
      <c r="C9" s="5"/>
      <c r="D9" s="5"/>
      <c r="E9" s="5"/>
      <c r="F9" s="1"/>
    </row>
    <row r="10" spans="1:6" ht="14.25">
      <c r="A10" s="5"/>
      <c r="B10" s="5"/>
      <c r="C10" s="6" t="s">
        <v>5</v>
      </c>
      <c r="D10" s="5"/>
      <c r="E10" s="7"/>
      <c r="F10" s="1"/>
    </row>
    <row r="11" spans="1:6" ht="14.25">
      <c r="A11" s="1"/>
      <c r="B11" s="8"/>
      <c r="C11" s="5"/>
      <c r="D11" s="5"/>
      <c r="E11" s="5"/>
      <c r="F11" s="1"/>
    </row>
    <row r="12" spans="1:6" ht="14.25">
      <c r="A12" s="348" t="s">
        <v>6</v>
      </c>
      <c r="B12" s="348" t="s">
        <v>7</v>
      </c>
      <c r="C12" s="348" t="s">
        <v>8</v>
      </c>
      <c r="D12" s="351" t="s">
        <v>9</v>
      </c>
      <c r="E12" s="351" t="s">
        <v>10</v>
      </c>
      <c r="F12" s="1"/>
    </row>
    <row r="13" spans="1:6" ht="14.25">
      <c r="A13" s="349"/>
      <c r="B13" s="350"/>
      <c r="C13" s="350"/>
      <c r="D13" s="352"/>
      <c r="E13" s="352"/>
      <c r="F13" s="1"/>
    </row>
    <row r="14" spans="1:6" ht="15.75">
      <c r="A14" s="9" t="s">
        <v>11</v>
      </c>
      <c r="B14" s="10" t="s">
        <v>12</v>
      </c>
      <c r="C14" s="11" t="s">
        <v>13</v>
      </c>
      <c r="D14" s="12">
        <f>80395786721+60319966297+31141060423</f>
        <v>171856813441</v>
      </c>
      <c r="E14" s="12">
        <f>185344785337</f>
        <v>185344785337</v>
      </c>
      <c r="F14" s="1"/>
    </row>
    <row r="15" spans="1:6" ht="15.75">
      <c r="A15" s="13" t="s">
        <v>14</v>
      </c>
      <c r="B15" s="14" t="s">
        <v>15</v>
      </c>
      <c r="C15" s="15"/>
      <c r="D15" s="16"/>
      <c r="E15" s="16"/>
      <c r="F15" s="1"/>
    </row>
    <row r="16" spans="1:6" ht="15.75">
      <c r="A16" s="13" t="s">
        <v>16</v>
      </c>
      <c r="B16" s="14" t="s">
        <v>17</v>
      </c>
      <c r="C16" s="15"/>
      <c r="D16" s="17">
        <f>D14-D15</f>
        <v>171856813441</v>
      </c>
      <c r="E16" s="17">
        <f>E14-E15</f>
        <v>185344785337</v>
      </c>
      <c r="F16" s="1"/>
    </row>
    <row r="17" spans="1:6" ht="15.75">
      <c r="A17" s="13" t="s">
        <v>18</v>
      </c>
      <c r="B17" s="14" t="s">
        <v>19</v>
      </c>
      <c r="C17" s="15" t="s">
        <v>20</v>
      </c>
      <c r="D17" s="18">
        <f>67162602387+43758342566+1756756+18336238139</f>
        <v>129258939848</v>
      </c>
      <c r="E17" s="18">
        <v>134774882335</v>
      </c>
      <c r="F17" s="1"/>
    </row>
    <row r="18" spans="1:6" ht="15.75">
      <c r="A18" s="13" t="s">
        <v>21</v>
      </c>
      <c r="B18" s="14" t="s">
        <v>22</v>
      </c>
      <c r="C18" s="15"/>
      <c r="D18" s="19">
        <f>D16-D17</f>
        <v>42597873593</v>
      </c>
      <c r="E18" s="19">
        <f>E16-E17</f>
        <v>50569903002</v>
      </c>
      <c r="F18" s="1"/>
    </row>
    <row r="19" spans="1:6" ht="15.75">
      <c r="A19" s="13" t="s">
        <v>23</v>
      </c>
      <c r="B19" s="14" t="s">
        <v>24</v>
      </c>
      <c r="C19" s="15" t="s">
        <v>25</v>
      </c>
      <c r="D19" s="16">
        <f>2009962229+607371112+631076596</f>
        <v>3248409937</v>
      </c>
      <c r="E19" s="16">
        <v>2476194934</v>
      </c>
      <c r="F19" s="1"/>
    </row>
    <row r="20" spans="1:6" ht="15.75">
      <c r="A20" s="13" t="s">
        <v>26</v>
      </c>
      <c r="B20" s="14" t="s">
        <v>27</v>
      </c>
      <c r="C20" s="15" t="s">
        <v>28</v>
      </c>
      <c r="D20" s="16">
        <f>237566409+195683973+108826700</f>
        <v>542077082</v>
      </c>
      <c r="E20" s="16">
        <v>643986597</v>
      </c>
      <c r="F20" s="1"/>
    </row>
    <row r="21" spans="1:6" ht="15.75">
      <c r="A21" s="13" t="s">
        <v>29</v>
      </c>
      <c r="B21" s="14" t="s">
        <v>30</v>
      </c>
      <c r="C21" s="15"/>
      <c r="D21" s="16">
        <f>228475500+172956700+108826700</f>
        <v>510258900</v>
      </c>
      <c r="E21" s="16">
        <v>415924573</v>
      </c>
      <c r="F21" s="1"/>
    </row>
    <row r="22" spans="1:6" ht="15.75">
      <c r="A22" s="13" t="s">
        <v>31</v>
      </c>
      <c r="B22" s="14" t="s">
        <v>32</v>
      </c>
      <c r="C22" s="15"/>
      <c r="D22" s="16">
        <f>693871189+161967352+52383555</f>
        <v>908222096</v>
      </c>
      <c r="E22" s="16">
        <v>2598813109</v>
      </c>
      <c r="F22" s="1"/>
    </row>
    <row r="23" spans="1:6" ht="15.75">
      <c r="A23" s="13" t="s">
        <v>33</v>
      </c>
      <c r="B23" s="14" t="s">
        <v>34</v>
      </c>
      <c r="C23" s="15"/>
      <c r="D23" s="16">
        <f>1913909379+2129924413-12+1133094831</f>
        <v>5176928611</v>
      </c>
      <c r="E23" s="16">
        <v>6824252963</v>
      </c>
      <c r="F23" s="1"/>
    </row>
    <row r="24" spans="1:6" ht="15.75">
      <c r="A24" s="13" t="s">
        <v>35</v>
      </c>
      <c r="B24" s="14" t="s">
        <v>36</v>
      </c>
      <c r="C24" s="15"/>
      <c r="D24" s="19">
        <f>D18+D19-D20-D22-D23</f>
        <v>39219055741</v>
      </c>
      <c r="E24" s="19">
        <f>E18+E19-E20-E22-E23</f>
        <v>42979045267</v>
      </c>
      <c r="F24" s="1"/>
    </row>
    <row r="25" spans="1:6" ht="15.75">
      <c r="A25" s="13" t="s">
        <v>37</v>
      </c>
      <c r="B25" s="14" t="s">
        <v>38</v>
      </c>
      <c r="C25" s="15"/>
      <c r="D25" s="16">
        <f>67716000+88404036+8777210</f>
        <v>164897246</v>
      </c>
      <c r="E25" s="16">
        <v>1073126392</v>
      </c>
      <c r="F25" s="1"/>
    </row>
    <row r="26" spans="1:6" ht="15.75">
      <c r="A26" s="13" t="s">
        <v>39</v>
      </c>
      <c r="B26" s="14" t="s">
        <v>40</v>
      </c>
      <c r="C26" s="15"/>
      <c r="D26" s="16">
        <f>60021500+211028830</f>
        <v>271050330</v>
      </c>
      <c r="E26" s="16"/>
      <c r="F26" s="1"/>
    </row>
    <row r="27" spans="1:6" ht="15.75">
      <c r="A27" s="13" t="s">
        <v>41</v>
      </c>
      <c r="B27" s="14" t="s">
        <v>42</v>
      </c>
      <c r="C27" s="15"/>
      <c r="D27" s="20">
        <f>D25-D26</f>
        <v>-106153084</v>
      </c>
      <c r="E27" s="20">
        <f>E25-E26</f>
        <v>1073126392</v>
      </c>
      <c r="F27" s="1"/>
    </row>
    <row r="28" spans="1:6" ht="15.75">
      <c r="A28" s="13" t="s">
        <v>43</v>
      </c>
      <c r="B28" s="14" t="s">
        <v>44</v>
      </c>
      <c r="C28" s="15"/>
      <c r="D28" s="19">
        <f>D24+D27</f>
        <v>39112902657</v>
      </c>
      <c r="E28" s="19">
        <f>E24+E27</f>
        <v>44052171659</v>
      </c>
      <c r="F28" s="1"/>
    </row>
    <row r="29" spans="1:6" ht="15.75">
      <c r="A29" s="13" t="s">
        <v>45</v>
      </c>
      <c r="B29" s="14" t="s">
        <v>46</v>
      </c>
      <c r="C29" s="15" t="s">
        <v>47</v>
      </c>
      <c r="D29" s="20">
        <f>875375590+1031688115-122971+903908962</f>
        <v>2810849696</v>
      </c>
      <c r="E29" s="20">
        <v>2047515105</v>
      </c>
      <c r="F29" s="1"/>
    </row>
    <row r="30" spans="1:6" ht="15.75">
      <c r="A30" s="13" t="s">
        <v>48</v>
      </c>
      <c r="B30" s="14" t="s">
        <v>49</v>
      </c>
      <c r="C30" s="15" t="s">
        <v>47</v>
      </c>
      <c r="D30" s="20"/>
      <c r="E30" s="16"/>
      <c r="F30" s="1"/>
    </row>
    <row r="31" spans="1:6" ht="15.75">
      <c r="A31" s="13" t="s">
        <v>50</v>
      </c>
      <c r="B31" s="14" t="s">
        <v>51</v>
      </c>
      <c r="C31" s="15"/>
      <c r="D31" s="19">
        <f>D28-D29</f>
        <v>36302052961</v>
      </c>
      <c r="E31" s="19">
        <f>E28-E29</f>
        <v>42004656554</v>
      </c>
      <c r="F31" s="1"/>
    </row>
    <row r="32" spans="1:6" ht="15.75">
      <c r="A32" s="13" t="s">
        <v>52</v>
      </c>
      <c r="B32" s="21" t="s">
        <v>53</v>
      </c>
      <c r="C32" s="22"/>
      <c r="D32" s="23"/>
      <c r="E32" s="23">
        <v>3333</v>
      </c>
      <c r="F32" s="1"/>
    </row>
    <row r="33" spans="1:6" ht="14.25">
      <c r="A33" s="24"/>
      <c r="B33" s="25"/>
      <c r="C33" s="26"/>
      <c r="D33" s="27"/>
      <c r="E33" s="27"/>
      <c r="F33" s="1"/>
    </row>
    <row r="34" spans="1:6" ht="14.25">
      <c r="A34" s="1"/>
      <c r="B34" s="2"/>
      <c r="C34" s="1"/>
      <c r="D34" s="1"/>
      <c r="E34" s="1"/>
      <c r="F34" s="1"/>
    </row>
    <row r="35" spans="1:6" ht="15.75">
      <c r="A35" s="3" t="s">
        <v>54</v>
      </c>
      <c r="B35" s="28"/>
      <c r="C35" s="3"/>
      <c r="D35" s="3"/>
      <c r="E35" s="3"/>
      <c r="F35" s="1"/>
    </row>
    <row r="36" spans="1:6" ht="15.75">
      <c r="A36" s="3" t="s">
        <v>55</v>
      </c>
      <c r="B36" s="4"/>
      <c r="C36" s="4"/>
      <c r="D36" s="4"/>
      <c r="E36" s="4"/>
      <c r="F36" s="1"/>
    </row>
    <row r="37" spans="1:6" ht="14.25">
      <c r="A37" s="1"/>
      <c r="B37" s="2"/>
      <c r="C37" s="1"/>
      <c r="D37" s="1"/>
      <c r="E37" s="1"/>
      <c r="F37" s="1"/>
    </row>
    <row r="38" spans="1:6" ht="14.25">
      <c r="A38" s="1"/>
      <c r="B38" s="2"/>
      <c r="C38" s="1"/>
      <c r="D38" s="1"/>
      <c r="E38" s="1"/>
      <c r="F38" s="1"/>
    </row>
    <row r="39" spans="1:6" ht="14.25">
      <c r="A39" s="1"/>
      <c r="B39" s="5"/>
      <c r="C39" s="5"/>
      <c r="D39" s="344" t="s">
        <v>56</v>
      </c>
      <c r="E39" s="344"/>
      <c r="F39" s="1"/>
    </row>
    <row r="40" spans="1:6" ht="15.75">
      <c r="A40" s="345" t="s">
        <v>57</v>
      </c>
      <c r="B40" s="345"/>
      <c r="C40" s="4"/>
      <c r="D40" s="346" t="s">
        <v>58</v>
      </c>
      <c r="E40" s="346"/>
      <c r="F40" s="1"/>
    </row>
    <row r="41" spans="1:6" ht="15.75">
      <c r="A41" s="4"/>
      <c r="B41" s="4"/>
      <c r="C41" s="4"/>
      <c r="D41" s="29"/>
      <c r="E41" s="29"/>
      <c r="F41" s="1"/>
    </row>
  </sheetData>
  <mergeCells count="13">
    <mergeCell ref="D39:E39"/>
    <mergeCell ref="A40:B40"/>
    <mergeCell ref="D40:E40"/>
    <mergeCell ref="A8:E8"/>
    <mergeCell ref="A12:A13"/>
    <mergeCell ref="B12:B13"/>
    <mergeCell ref="C12:C13"/>
    <mergeCell ref="D12:D13"/>
    <mergeCell ref="E12:E13"/>
    <mergeCell ref="B3:E3"/>
    <mergeCell ref="B4:E4"/>
    <mergeCell ref="B5:E5"/>
    <mergeCell ref="A7:E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85">
      <selection activeCell="A1" sqref="A1:E125"/>
    </sheetView>
  </sheetViews>
  <sheetFormatPr defaultColWidth="9.140625" defaultRowHeight="12.75"/>
  <cols>
    <col min="1" max="1" width="44.8515625" style="0" customWidth="1"/>
    <col min="4" max="4" width="19.7109375" style="0" customWidth="1"/>
    <col min="5" max="5" width="20.8515625" style="0" customWidth="1"/>
  </cols>
  <sheetData>
    <row r="1" spans="1:5" ht="12.75">
      <c r="A1" s="3"/>
      <c r="B1" s="4"/>
      <c r="C1" s="346" t="s">
        <v>59</v>
      </c>
      <c r="D1" s="346"/>
      <c r="E1" s="346"/>
    </row>
    <row r="2" spans="1:5" ht="12.75">
      <c r="A2" s="3"/>
      <c r="B2" s="341" t="s">
        <v>60</v>
      </c>
      <c r="C2" s="341"/>
      <c r="D2" s="341"/>
      <c r="E2" s="341"/>
    </row>
    <row r="3" spans="1:5" ht="12.75">
      <c r="A3" s="1"/>
      <c r="B3" s="353" t="s">
        <v>61</v>
      </c>
      <c r="C3" s="341"/>
      <c r="D3" s="341"/>
      <c r="E3" s="341"/>
    </row>
    <row r="4" spans="1:5" ht="12.75">
      <c r="A4" s="1"/>
      <c r="B4" s="5"/>
      <c r="C4" s="5"/>
      <c r="D4" s="30"/>
      <c r="E4" s="5"/>
    </row>
    <row r="5" spans="1:5" ht="18">
      <c r="A5" s="343" t="s">
        <v>62</v>
      </c>
      <c r="B5" s="343"/>
      <c r="C5" s="343"/>
      <c r="D5" s="343"/>
      <c r="E5" s="343"/>
    </row>
    <row r="6" spans="1:5" ht="15.75">
      <c r="A6" s="347" t="s">
        <v>63</v>
      </c>
      <c r="B6" s="345"/>
      <c r="C6" s="345"/>
      <c r="D6" s="345"/>
      <c r="E6" s="345"/>
    </row>
    <row r="7" spans="1:5" ht="14.25">
      <c r="A7" s="1"/>
      <c r="B7" s="5"/>
      <c r="C7" s="5"/>
      <c r="D7" s="30"/>
      <c r="E7" s="5"/>
    </row>
    <row r="8" spans="1:5" ht="14.25">
      <c r="A8" s="1"/>
      <c r="B8" s="5"/>
      <c r="C8" s="5"/>
      <c r="D8" s="354" t="s">
        <v>64</v>
      </c>
      <c r="E8" s="354"/>
    </row>
    <row r="9" spans="1:5" ht="12.75">
      <c r="A9" s="348" t="s">
        <v>65</v>
      </c>
      <c r="B9" s="348" t="s">
        <v>7</v>
      </c>
      <c r="C9" s="348" t="s">
        <v>66</v>
      </c>
      <c r="D9" s="351" t="s">
        <v>67</v>
      </c>
      <c r="E9" s="351" t="s">
        <v>68</v>
      </c>
    </row>
    <row r="10" spans="1:5" ht="12.75">
      <c r="A10" s="350"/>
      <c r="B10" s="350"/>
      <c r="C10" s="350"/>
      <c r="D10" s="352"/>
      <c r="E10" s="352"/>
    </row>
    <row r="11" spans="1:5" ht="15.75">
      <c r="A11" s="9" t="s">
        <v>69</v>
      </c>
      <c r="B11" s="31">
        <v>100</v>
      </c>
      <c r="C11" s="11"/>
      <c r="D11" s="12">
        <f>D12+D15+D18+D25+D28</f>
        <v>94013679264</v>
      </c>
      <c r="E11" s="12">
        <f>E12+E15+E18+E25+E28</f>
        <v>66469887121</v>
      </c>
    </row>
    <row r="12" spans="1:5" ht="15.75">
      <c r="A12" s="13" t="s">
        <v>70</v>
      </c>
      <c r="B12" s="32">
        <v>110</v>
      </c>
      <c r="C12" s="15"/>
      <c r="D12" s="19">
        <f>D13+D14</f>
        <v>9210777290</v>
      </c>
      <c r="E12" s="19">
        <f>E13+E14</f>
        <v>5627397897</v>
      </c>
    </row>
    <row r="13" spans="1:5" ht="15.75">
      <c r="A13" s="13" t="s">
        <v>71</v>
      </c>
      <c r="B13" s="15">
        <v>111</v>
      </c>
      <c r="C13" s="15" t="s">
        <v>72</v>
      </c>
      <c r="D13" s="16">
        <f>308634008+8902143282</f>
        <v>9210777290</v>
      </c>
      <c r="E13" s="16">
        <v>4366245740</v>
      </c>
    </row>
    <row r="14" spans="1:5" ht="15.75">
      <c r="A14" s="13" t="s">
        <v>73</v>
      </c>
      <c r="B14" s="15">
        <v>112</v>
      </c>
      <c r="C14" s="15"/>
      <c r="D14" s="16"/>
      <c r="E14" s="16">
        <v>1261152157</v>
      </c>
    </row>
    <row r="15" spans="1:5" ht="15.75">
      <c r="A15" s="13" t="s">
        <v>74</v>
      </c>
      <c r="B15" s="32">
        <v>120</v>
      </c>
      <c r="C15" s="15" t="s">
        <v>75</v>
      </c>
      <c r="D15" s="19">
        <f>SUM(D16:D17)</f>
        <v>48409290551</v>
      </c>
      <c r="E15" s="19">
        <f>SUM(E16:E17)</f>
        <v>16315884263</v>
      </c>
    </row>
    <row r="16" spans="1:5" ht="15.75">
      <c r="A16" s="13" t="s">
        <v>76</v>
      </c>
      <c r="B16" s="15">
        <v>121</v>
      </c>
      <c r="C16" s="15"/>
      <c r="D16" s="16">
        <f>48690321991</f>
        <v>48690321991</v>
      </c>
      <c r="E16" s="16">
        <v>16596915703</v>
      </c>
    </row>
    <row r="17" spans="1:5" ht="15.75">
      <c r="A17" s="13" t="s">
        <v>77</v>
      </c>
      <c r="B17" s="15">
        <v>129</v>
      </c>
      <c r="C17" s="15"/>
      <c r="D17" s="20">
        <v>-281031440</v>
      </c>
      <c r="E17" s="20">
        <v>-281031440</v>
      </c>
    </row>
    <row r="18" spans="1:5" ht="15.75">
      <c r="A18" s="13" t="s">
        <v>78</v>
      </c>
      <c r="B18" s="32">
        <v>130</v>
      </c>
      <c r="C18" s="15"/>
      <c r="D18" s="17">
        <f>D19+D20+D23</f>
        <v>30009333970</v>
      </c>
      <c r="E18" s="17">
        <f>E19+E20+E23</f>
        <v>8756461262</v>
      </c>
    </row>
    <row r="19" spans="1:5" ht="15.75">
      <c r="A19" s="13" t="s">
        <v>79</v>
      </c>
      <c r="B19" s="15">
        <v>131</v>
      </c>
      <c r="C19" s="15"/>
      <c r="D19" s="16">
        <v>17765000</v>
      </c>
      <c r="E19" s="16">
        <v>545000</v>
      </c>
    </row>
    <row r="20" spans="1:5" ht="15.75">
      <c r="A20" s="13" t="s">
        <v>80</v>
      </c>
      <c r="B20" s="15">
        <v>132</v>
      </c>
      <c r="C20" s="15"/>
      <c r="D20" s="16">
        <v>29477329000</v>
      </c>
      <c r="E20" s="16">
        <v>7961638157</v>
      </c>
    </row>
    <row r="21" spans="1:5" ht="15.75">
      <c r="A21" s="13" t="s">
        <v>81</v>
      </c>
      <c r="B21" s="15">
        <v>133</v>
      </c>
      <c r="C21" s="15"/>
      <c r="D21" s="16"/>
      <c r="E21" s="16"/>
    </row>
    <row r="22" spans="1:5" ht="15.75">
      <c r="A22" s="13" t="s">
        <v>82</v>
      </c>
      <c r="B22" s="15">
        <v>134</v>
      </c>
      <c r="C22" s="15"/>
      <c r="D22" s="16"/>
      <c r="E22" s="16"/>
    </row>
    <row r="23" spans="1:5" ht="15.75">
      <c r="A23" s="13" t="s">
        <v>83</v>
      </c>
      <c r="B23" s="15">
        <v>135</v>
      </c>
      <c r="C23" s="15" t="s">
        <v>84</v>
      </c>
      <c r="D23" s="16">
        <v>514239970</v>
      </c>
      <c r="E23" s="16">
        <v>794278105</v>
      </c>
    </row>
    <row r="24" spans="1:5" ht="15.75">
      <c r="A24" s="13" t="s">
        <v>85</v>
      </c>
      <c r="B24" s="15">
        <v>139</v>
      </c>
      <c r="C24" s="15"/>
      <c r="D24" s="16"/>
      <c r="E24" s="16"/>
    </row>
    <row r="25" spans="1:5" ht="15.75">
      <c r="A25" s="13" t="s">
        <v>86</v>
      </c>
      <c r="B25" s="32">
        <v>140</v>
      </c>
      <c r="C25" s="15"/>
      <c r="D25" s="19">
        <f>SUM(D26:D27)</f>
        <v>5217336563</v>
      </c>
      <c r="E25" s="19">
        <f>SUM(E26:E27)</f>
        <v>30870187512</v>
      </c>
    </row>
    <row r="26" spans="1:5" ht="15.75">
      <c r="A26" s="13" t="s">
        <v>87</v>
      </c>
      <c r="B26" s="15">
        <v>141</v>
      </c>
      <c r="C26" s="15" t="s">
        <v>88</v>
      </c>
      <c r="D26" s="16">
        <f>3029885027+313715561+1081932015+773804551+17999409</f>
        <v>5217336563</v>
      </c>
      <c r="E26" s="16">
        <v>30870187512</v>
      </c>
    </row>
    <row r="27" spans="1:5" ht="15.75">
      <c r="A27" s="13" t="s">
        <v>89</v>
      </c>
      <c r="B27" s="15">
        <v>149</v>
      </c>
      <c r="C27" s="15"/>
      <c r="D27" s="16"/>
      <c r="E27" s="16"/>
    </row>
    <row r="28" spans="1:5" ht="15.75">
      <c r="A28" s="13" t="s">
        <v>90</v>
      </c>
      <c r="B28" s="32">
        <v>150</v>
      </c>
      <c r="C28" s="15"/>
      <c r="D28" s="19">
        <f>D29+D30+D31+D32</f>
        <v>1166940890</v>
      </c>
      <c r="E28" s="19">
        <f>E29+E30+E31+E32</f>
        <v>4899956187</v>
      </c>
    </row>
    <row r="29" spans="1:5" ht="15.75">
      <c r="A29" s="13" t="s">
        <v>91</v>
      </c>
      <c r="B29" s="15">
        <v>151</v>
      </c>
      <c r="C29" s="15"/>
      <c r="D29" s="16">
        <v>768963614</v>
      </c>
      <c r="E29" s="16">
        <v>4666768089</v>
      </c>
    </row>
    <row r="30" spans="1:5" ht="15.75">
      <c r="A30" s="13" t="s">
        <v>92</v>
      </c>
      <c r="B30" s="15">
        <v>152</v>
      </c>
      <c r="C30" s="15"/>
      <c r="D30" s="16">
        <v>108216770</v>
      </c>
      <c r="E30" s="16"/>
    </row>
    <row r="31" spans="1:5" ht="15.75">
      <c r="A31" s="13" t="s">
        <v>93</v>
      </c>
      <c r="B31" s="15">
        <v>154</v>
      </c>
      <c r="C31" s="15" t="s">
        <v>94</v>
      </c>
      <c r="D31" s="16">
        <v>593106</v>
      </c>
      <c r="E31" s="33">
        <v>43074098</v>
      </c>
    </row>
    <row r="32" spans="1:5" ht="15.75">
      <c r="A32" s="13" t="s">
        <v>95</v>
      </c>
      <c r="B32" s="15">
        <v>158</v>
      </c>
      <c r="C32" s="15"/>
      <c r="D32" s="16">
        <v>289167400</v>
      </c>
      <c r="E32" s="16">
        <v>190114000</v>
      </c>
    </row>
    <row r="33" spans="1:5" ht="15.75">
      <c r="A33" s="13" t="s">
        <v>96</v>
      </c>
      <c r="B33" s="32">
        <v>200</v>
      </c>
      <c r="C33" s="15"/>
      <c r="D33" s="19">
        <f>D34+D40+D51+D54+D59</f>
        <v>100438729532</v>
      </c>
      <c r="E33" s="19">
        <f>E34+E40+E51+E54+E59</f>
        <v>96805690027</v>
      </c>
    </row>
    <row r="34" spans="1:5" ht="15.75">
      <c r="A34" s="13" t="s">
        <v>97</v>
      </c>
      <c r="B34" s="32">
        <v>210</v>
      </c>
      <c r="C34" s="15"/>
      <c r="D34" s="34"/>
      <c r="E34" s="16"/>
    </row>
    <row r="35" spans="1:5" ht="15.75">
      <c r="A35" s="13" t="s">
        <v>98</v>
      </c>
      <c r="B35" s="15">
        <v>211</v>
      </c>
      <c r="C35" s="15"/>
      <c r="D35" s="16"/>
      <c r="E35" s="16"/>
    </row>
    <row r="36" spans="1:5" ht="15.75">
      <c r="A36" s="13" t="s">
        <v>99</v>
      </c>
      <c r="B36" s="15">
        <v>212</v>
      </c>
      <c r="C36" s="15"/>
      <c r="D36" s="16"/>
      <c r="E36" s="16"/>
    </row>
    <row r="37" spans="1:5" ht="15.75">
      <c r="A37" s="13" t="s">
        <v>100</v>
      </c>
      <c r="B37" s="15">
        <v>213</v>
      </c>
      <c r="C37" s="15" t="s">
        <v>101</v>
      </c>
      <c r="D37" s="16"/>
      <c r="E37" s="16"/>
    </row>
    <row r="38" spans="1:5" ht="15.75">
      <c r="A38" s="13" t="s">
        <v>102</v>
      </c>
      <c r="B38" s="15">
        <v>218</v>
      </c>
      <c r="C38" s="15" t="s">
        <v>103</v>
      </c>
      <c r="D38" s="16"/>
      <c r="E38" s="16"/>
    </row>
    <row r="39" spans="1:5" ht="15.75">
      <c r="A39" s="13" t="s">
        <v>104</v>
      </c>
      <c r="B39" s="15">
        <v>219</v>
      </c>
      <c r="C39" s="15"/>
      <c r="D39" s="16"/>
      <c r="E39" s="16"/>
    </row>
    <row r="40" spans="1:5" ht="15.75">
      <c r="A40" s="13" t="s">
        <v>105</v>
      </c>
      <c r="B40" s="32">
        <v>220</v>
      </c>
      <c r="C40" s="15"/>
      <c r="D40" s="19">
        <f>D41+D44+D47+D50</f>
        <v>97405092007</v>
      </c>
      <c r="E40" s="19">
        <f>E41+E44+E47+E50</f>
        <v>93068522020</v>
      </c>
    </row>
    <row r="41" spans="1:5" ht="15.75">
      <c r="A41" s="13" t="s">
        <v>106</v>
      </c>
      <c r="B41" s="15">
        <v>221</v>
      </c>
      <c r="C41" s="15" t="s">
        <v>107</v>
      </c>
      <c r="D41" s="19">
        <f>D42+D43</f>
        <v>88915305657</v>
      </c>
      <c r="E41" s="19">
        <f>E42+E43</f>
        <v>85092504252</v>
      </c>
    </row>
    <row r="42" spans="1:5" ht="15.75">
      <c r="A42" s="13" t="s">
        <v>108</v>
      </c>
      <c r="B42" s="15">
        <v>222</v>
      </c>
      <c r="C42" s="15"/>
      <c r="D42" s="16">
        <v>206116328473</v>
      </c>
      <c r="E42" s="16">
        <v>191873598854</v>
      </c>
    </row>
    <row r="43" spans="1:5" ht="15.75">
      <c r="A43" s="13" t="s">
        <v>109</v>
      </c>
      <c r="B43" s="15">
        <v>223</v>
      </c>
      <c r="C43" s="15"/>
      <c r="D43" s="35">
        <f>-26243109209-88772560379-1688132944-497220284</f>
        <v>-117201022816</v>
      </c>
      <c r="E43" s="20">
        <v>-106781094602</v>
      </c>
    </row>
    <row r="44" spans="1:5" ht="15.75">
      <c r="A44" s="13" t="s">
        <v>110</v>
      </c>
      <c r="B44" s="15">
        <v>224</v>
      </c>
      <c r="C44" s="15" t="s">
        <v>111</v>
      </c>
      <c r="D44" s="16"/>
      <c r="E44" s="16"/>
    </row>
    <row r="45" spans="1:5" ht="15.75">
      <c r="A45" s="13" t="s">
        <v>108</v>
      </c>
      <c r="B45" s="15">
        <v>225</v>
      </c>
      <c r="C45" s="15"/>
      <c r="D45" s="16"/>
      <c r="E45" s="16"/>
    </row>
    <row r="46" spans="1:5" ht="15.75">
      <c r="A46" s="13" t="s">
        <v>109</v>
      </c>
      <c r="B46" s="15">
        <v>226</v>
      </c>
      <c r="C46" s="15"/>
      <c r="D46" s="16"/>
      <c r="E46" s="16"/>
    </row>
    <row r="47" spans="1:5" ht="15.75">
      <c r="A47" s="13" t="s">
        <v>112</v>
      </c>
      <c r="B47" s="15">
        <v>227</v>
      </c>
      <c r="C47" s="15" t="s">
        <v>113</v>
      </c>
      <c r="D47" s="19">
        <f>D48+D49</f>
        <v>1792446721</v>
      </c>
      <c r="E47" s="19">
        <f>E48+E49</f>
        <v>1886420419</v>
      </c>
    </row>
    <row r="48" spans="1:5" ht="15.75">
      <c r="A48" s="13" t="s">
        <v>108</v>
      </c>
      <c r="B48" s="15">
        <v>228</v>
      </c>
      <c r="C48" s="15"/>
      <c r="D48" s="16">
        <v>2461186516</v>
      </c>
      <c r="E48" s="16">
        <v>2461186516</v>
      </c>
    </row>
    <row r="49" spans="1:5" ht="15.75">
      <c r="A49" s="13" t="s">
        <v>109</v>
      </c>
      <c r="B49" s="15">
        <v>229</v>
      </c>
      <c r="C49" s="15"/>
      <c r="D49" s="35">
        <f>-447346975-221392820</f>
        <v>-668739795</v>
      </c>
      <c r="E49" s="20">
        <v>-574766097</v>
      </c>
    </row>
    <row r="50" spans="1:5" ht="15.75">
      <c r="A50" s="13" t="s">
        <v>114</v>
      </c>
      <c r="B50" s="15">
        <v>230</v>
      </c>
      <c r="C50" s="15" t="s">
        <v>115</v>
      </c>
      <c r="D50" s="19">
        <v>6697339629</v>
      </c>
      <c r="E50" s="19">
        <v>6089597349</v>
      </c>
    </row>
    <row r="51" spans="1:5" ht="15.75">
      <c r="A51" s="13" t="s">
        <v>116</v>
      </c>
      <c r="B51" s="32">
        <v>240</v>
      </c>
      <c r="C51" s="15" t="s">
        <v>117</v>
      </c>
      <c r="D51" s="16"/>
      <c r="E51" s="16"/>
    </row>
    <row r="52" spans="1:5" ht="15.75">
      <c r="A52" s="13" t="s">
        <v>108</v>
      </c>
      <c r="B52" s="15">
        <v>241</v>
      </c>
      <c r="C52" s="15"/>
      <c r="D52" s="16"/>
      <c r="E52" s="16"/>
    </row>
    <row r="53" spans="1:5" ht="15.75">
      <c r="A53" s="13" t="s">
        <v>109</v>
      </c>
      <c r="B53" s="15">
        <v>242</v>
      </c>
      <c r="C53" s="15"/>
      <c r="D53" s="16"/>
      <c r="E53" s="16"/>
    </row>
    <row r="54" spans="1:5" ht="15.75">
      <c r="A54" s="13" t="s">
        <v>118</v>
      </c>
      <c r="B54" s="32">
        <v>250</v>
      </c>
      <c r="C54" s="15"/>
      <c r="D54" s="19">
        <f>SUM(D55:D57)</f>
        <v>10000000</v>
      </c>
      <c r="E54" s="19">
        <f>SUM(E55:E57)</f>
        <v>10000000</v>
      </c>
    </row>
    <row r="55" spans="1:5" ht="15.75">
      <c r="A55" s="13" t="s">
        <v>119</v>
      </c>
      <c r="B55" s="15">
        <v>251</v>
      </c>
      <c r="C55" s="15"/>
      <c r="D55" s="16"/>
      <c r="E55" s="16"/>
    </row>
    <row r="56" spans="1:5" ht="15.75">
      <c r="A56" s="13" t="s">
        <v>120</v>
      </c>
      <c r="B56" s="15">
        <v>252</v>
      </c>
      <c r="C56" s="15"/>
      <c r="D56" s="16"/>
      <c r="E56" s="16"/>
    </row>
    <row r="57" spans="1:5" ht="15.75">
      <c r="A57" s="13" t="s">
        <v>121</v>
      </c>
      <c r="B57" s="15">
        <v>258</v>
      </c>
      <c r="C57" s="15" t="s">
        <v>122</v>
      </c>
      <c r="D57" s="16">
        <v>10000000</v>
      </c>
      <c r="E57" s="16">
        <v>10000000</v>
      </c>
    </row>
    <row r="58" spans="1:5" ht="14.25">
      <c r="A58" s="36" t="s">
        <v>123</v>
      </c>
      <c r="B58" s="15">
        <v>259</v>
      </c>
      <c r="C58" s="15"/>
      <c r="D58" s="16"/>
      <c r="E58" s="16"/>
    </row>
    <row r="59" spans="1:5" ht="15.75">
      <c r="A59" s="13" t="s">
        <v>124</v>
      </c>
      <c r="B59" s="32">
        <v>260</v>
      </c>
      <c r="C59" s="15"/>
      <c r="D59" s="19">
        <f>D60+D61+D62</f>
        <v>3023637525</v>
      </c>
      <c r="E59" s="19">
        <f>E60+E61+E62</f>
        <v>3727168007</v>
      </c>
    </row>
    <row r="60" spans="1:5" ht="15.75">
      <c r="A60" s="13" t="s">
        <v>125</v>
      </c>
      <c r="B60" s="15">
        <v>261</v>
      </c>
      <c r="C60" s="15" t="s">
        <v>126</v>
      </c>
      <c r="D60" s="16">
        <v>3023637525</v>
      </c>
      <c r="E60" s="16">
        <v>3727168007</v>
      </c>
    </row>
    <row r="61" spans="1:5" ht="15.75">
      <c r="A61" s="13" t="s">
        <v>127</v>
      </c>
      <c r="B61" s="15">
        <v>262</v>
      </c>
      <c r="C61" s="15" t="s">
        <v>128</v>
      </c>
      <c r="D61" s="16"/>
      <c r="E61" s="16"/>
    </row>
    <row r="62" spans="1:5" ht="15.75">
      <c r="A62" s="13" t="s">
        <v>129</v>
      </c>
      <c r="B62" s="15">
        <v>268</v>
      </c>
      <c r="C62" s="15"/>
      <c r="D62" s="16"/>
      <c r="E62" s="16"/>
    </row>
    <row r="63" spans="1:5" ht="16.5">
      <c r="A63" s="37" t="s">
        <v>130</v>
      </c>
      <c r="B63" s="37">
        <v>270</v>
      </c>
      <c r="C63" s="38"/>
      <c r="D63" s="39">
        <f>D11+D33</f>
        <v>194452408796</v>
      </c>
      <c r="E63" s="39">
        <f>E33+E11</f>
        <v>163275577148</v>
      </c>
    </row>
    <row r="64" spans="1:5" ht="18">
      <c r="A64" s="40"/>
      <c r="B64" s="40"/>
      <c r="C64" s="41"/>
      <c r="D64" s="42"/>
      <c r="E64" s="42"/>
    </row>
    <row r="65" spans="1:5" ht="18">
      <c r="A65" s="40"/>
      <c r="B65" s="40"/>
      <c r="C65" s="41"/>
      <c r="D65" s="42"/>
      <c r="E65" s="42"/>
    </row>
    <row r="66" spans="1:5" ht="12.75">
      <c r="A66" s="360" t="s">
        <v>131</v>
      </c>
      <c r="B66" s="360" t="s">
        <v>7</v>
      </c>
      <c r="C66" s="360" t="s">
        <v>8</v>
      </c>
      <c r="D66" s="355" t="s">
        <v>9</v>
      </c>
      <c r="E66" s="355" t="s">
        <v>132</v>
      </c>
    </row>
    <row r="67" spans="1:5" ht="12.75">
      <c r="A67" s="360"/>
      <c r="B67" s="360"/>
      <c r="C67" s="360"/>
      <c r="D67" s="355"/>
      <c r="E67" s="355"/>
    </row>
    <row r="68" spans="1:5" ht="15.75">
      <c r="A68" s="43" t="s">
        <v>133</v>
      </c>
      <c r="B68" s="31">
        <v>300</v>
      </c>
      <c r="C68" s="11"/>
      <c r="D68" s="12">
        <f>D69+D80</f>
        <v>28668921350</v>
      </c>
      <c r="E68" s="12">
        <f>E69+E80</f>
        <v>13898355266</v>
      </c>
    </row>
    <row r="69" spans="1:5" ht="15.75">
      <c r="A69" s="13" t="s">
        <v>134</v>
      </c>
      <c r="B69" s="32">
        <v>310</v>
      </c>
      <c r="C69" s="15"/>
      <c r="D69" s="19">
        <f>D70+D71+D72+D73+D74+D75+D76+D78+D79</f>
        <v>28217417670</v>
      </c>
      <c r="E69" s="19">
        <f>E70+E71+E72+E73+E74+E75+E76+E78+E79</f>
        <v>13430707086</v>
      </c>
    </row>
    <row r="70" spans="1:5" ht="15.75">
      <c r="A70" s="13" t="s">
        <v>135</v>
      </c>
      <c r="B70" s="15">
        <v>311</v>
      </c>
      <c r="C70" s="15" t="s">
        <v>136</v>
      </c>
      <c r="D70" s="16">
        <f>27011352500-3000000000</f>
        <v>24011352500</v>
      </c>
      <c r="E70" s="16">
        <v>5000000000</v>
      </c>
    </row>
    <row r="71" spans="1:5" ht="15.75">
      <c r="A71" s="13" t="s">
        <v>137</v>
      </c>
      <c r="B71" s="15">
        <v>312</v>
      </c>
      <c r="C71" s="15"/>
      <c r="D71" s="16">
        <v>1017093088</v>
      </c>
      <c r="E71" s="16">
        <v>6629550397</v>
      </c>
    </row>
    <row r="72" spans="1:5" ht="15.75">
      <c r="A72" s="13" t="s">
        <v>138</v>
      </c>
      <c r="B72" s="15">
        <v>313</v>
      </c>
      <c r="C72" s="15"/>
      <c r="D72" s="16">
        <v>436227277</v>
      </c>
      <c r="E72" s="16">
        <v>201167249</v>
      </c>
    </row>
    <row r="73" spans="1:5" ht="15.75">
      <c r="A73" s="13" t="s">
        <v>139</v>
      </c>
      <c r="B73" s="15">
        <v>314</v>
      </c>
      <c r="C73" s="15" t="s">
        <v>140</v>
      </c>
      <c r="D73" s="16">
        <v>2752179993</v>
      </c>
      <c r="E73" s="16">
        <v>102482354</v>
      </c>
    </row>
    <row r="74" spans="1:5" ht="15.75">
      <c r="A74" s="13" t="s">
        <v>141</v>
      </c>
      <c r="B74" s="15">
        <v>315</v>
      </c>
      <c r="C74" s="15"/>
      <c r="D74" s="16">
        <v>630986667</v>
      </c>
      <c r="E74" s="16">
        <v>1179519439</v>
      </c>
    </row>
    <row r="75" spans="1:5" ht="15.75">
      <c r="A75" s="13" t="s">
        <v>142</v>
      </c>
      <c r="B75" s="15">
        <v>316</v>
      </c>
      <c r="C75" s="15" t="s">
        <v>143</v>
      </c>
      <c r="D75" s="16">
        <v>-707306387</v>
      </c>
      <c r="E75" s="16">
        <v>36613366</v>
      </c>
    </row>
    <row r="76" spans="1:5" ht="15.75">
      <c r="A76" s="13" t="s">
        <v>144</v>
      </c>
      <c r="B76" s="15">
        <v>317</v>
      </c>
      <c r="C76" s="15"/>
      <c r="D76" s="16"/>
      <c r="E76" s="16"/>
    </row>
    <row r="77" spans="1:5" ht="15.75">
      <c r="A77" s="13" t="s">
        <v>145</v>
      </c>
      <c r="B77" s="15">
        <v>318</v>
      </c>
      <c r="C77" s="15"/>
      <c r="D77" s="16"/>
      <c r="E77" s="16"/>
    </row>
    <row r="78" spans="1:5" ht="15.75">
      <c r="A78" s="13" t="s">
        <v>146</v>
      </c>
      <c r="B78" s="15">
        <v>319</v>
      </c>
      <c r="C78" s="15" t="s">
        <v>147</v>
      </c>
      <c r="D78" s="44">
        <f>93483673+80550000-97149141</f>
        <v>76884532</v>
      </c>
      <c r="E78" s="16">
        <v>281374281</v>
      </c>
    </row>
    <row r="79" spans="1:5" ht="15.75">
      <c r="A79" s="13" t="s">
        <v>148</v>
      </c>
      <c r="B79" s="15">
        <v>320</v>
      </c>
      <c r="C79" s="15"/>
      <c r="D79" s="16"/>
      <c r="E79" s="16"/>
    </row>
    <row r="80" spans="1:5" ht="15.75">
      <c r="A80" s="13" t="s">
        <v>149</v>
      </c>
      <c r="B80" s="32">
        <v>330</v>
      </c>
      <c r="C80" s="15"/>
      <c r="D80" s="19">
        <f>D81+D82+D83+D84+D85+D86+D87</f>
        <v>451503680</v>
      </c>
      <c r="E80" s="19">
        <f>E81+E82+E83+E84+E85+E86+E87</f>
        <v>467648180</v>
      </c>
    </row>
    <row r="81" spans="1:5" ht="15.75">
      <c r="A81" s="13" t="s">
        <v>150</v>
      </c>
      <c r="B81" s="15">
        <v>331</v>
      </c>
      <c r="C81" s="15"/>
      <c r="D81" s="16"/>
      <c r="E81" s="16"/>
    </row>
    <row r="82" spans="1:5" ht="15.75">
      <c r="A82" s="13" t="s">
        <v>151</v>
      </c>
      <c r="B82" s="15">
        <v>332</v>
      </c>
      <c r="C82" s="15" t="s">
        <v>152</v>
      </c>
      <c r="D82" s="16"/>
      <c r="E82" s="16"/>
    </row>
    <row r="83" spans="1:5" ht="15.75">
      <c r="A83" s="13" t="s">
        <v>153</v>
      </c>
      <c r="B83" s="15">
        <v>333</v>
      </c>
      <c r="C83" s="15"/>
      <c r="D83" s="16"/>
      <c r="E83" s="16"/>
    </row>
    <row r="84" spans="1:5" ht="15.75">
      <c r="A84" s="13" t="s">
        <v>154</v>
      </c>
      <c r="B84" s="15">
        <v>334</v>
      </c>
      <c r="C84" s="15" t="s">
        <v>155</v>
      </c>
      <c r="D84" s="16"/>
      <c r="E84" s="16"/>
    </row>
    <row r="85" spans="1:5" ht="15.75">
      <c r="A85" s="13" t="s">
        <v>156</v>
      </c>
      <c r="B85" s="15">
        <v>335</v>
      </c>
      <c r="C85" s="15" t="s">
        <v>128</v>
      </c>
      <c r="D85" s="16"/>
      <c r="E85" s="16"/>
    </row>
    <row r="86" spans="1:5" ht="15.75">
      <c r="A86" s="13" t="s">
        <v>157</v>
      </c>
      <c r="B86" s="15">
        <v>336</v>
      </c>
      <c r="C86" s="15"/>
      <c r="D86" s="16">
        <v>451503680</v>
      </c>
      <c r="E86" s="16">
        <v>467648180</v>
      </c>
    </row>
    <row r="87" spans="1:5" ht="15.75">
      <c r="A87" s="13" t="s">
        <v>158</v>
      </c>
      <c r="B87" s="15">
        <v>337</v>
      </c>
      <c r="C87" s="15"/>
      <c r="D87" s="16"/>
      <c r="E87" s="16"/>
    </row>
    <row r="88" spans="1:5" ht="15.75">
      <c r="A88" s="13" t="s">
        <v>159</v>
      </c>
      <c r="B88" s="32">
        <v>400</v>
      </c>
      <c r="C88" s="15"/>
      <c r="D88" s="19">
        <f>D89+D100</f>
        <v>165783487446</v>
      </c>
      <c r="E88" s="19">
        <f>E89+E100</f>
        <v>149377221882</v>
      </c>
    </row>
    <row r="89" spans="1:5" ht="15.75">
      <c r="A89" s="13" t="s">
        <v>160</v>
      </c>
      <c r="B89" s="32">
        <v>410</v>
      </c>
      <c r="C89" s="15" t="s">
        <v>161</v>
      </c>
      <c r="D89" s="19">
        <f>SUM(D90:D99)</f>
        <v>165653096902</v>
      </c>
      <c r="E89" s="19">
        <f>SUM(E90:E99)</f>
        <v>149141765181</v>
      </c>
    </row>
    <row r="90" spans="1:5" ht="15.75">
      <c r="A90" s="13" t="s">
        <v>162</v>
      </c>
      <c r="B90" s="15">
        <v>411</v>
      </c>
      <c r="C90" s="15"/>
      <c r="D90" s="16">
        <f>126134717865+2135</f>
        <v>126134720000</v>
      </c>
      <c r="E90" s="16">
        <v>126134720000</v>
      </c>
    </row>
    <row r="91" spans="1:5" ht="15.75">
      <c r="A91" s="13" t="s">
        <v>163</v>
      </c>
      <c r="B91" s="15">
        <v>412</v>
      </c>
      <c r="C91" s="15"/>
      <c r="D91" s="16"/>
      <c r="E91" s="16"/>
    </row>
    <row r="92" spans="1:5" ht="15.75">
      <c r="A92" s="13" t="s">
        <v>164</v>
      </c>
      <c r="B92" s="15">
        <v>413</v>
      </c>
      <c r="C92" s="15"/>
      <c r="D92" s="16"/>
      <c r="E92" s="16"/>
    </row>
    <row r="93" spans="1:5" ht="15.75">
      <c r="A93" s="13" t="s">
        <v>165</v>
      </c>
      <c r="B93" s="15">
        <v>414</v>
      </c>
      <c r="C93" s="15"/>
      <c r="D93" s="16"/>
      <c r="E93" s="16"/>
    </row>
    <row r="94" spans="1:5" ht="15.75">
      <c r="A94" s="13" t="s">
        <v>166</v>
      </c>
      <c r="B94" s="15">
        <v>415</v>
      </c>
      <c r="C94" s="15"/>
      <c r="D94" s="16"/>
      <c r="E94" s="16"/>
    </row>
    <row r="95" spans="1:5" ht="15.75">
      <c r="A95" s="13" t="s">
        <v>167</v>
      </c>
      <c r="B95" s="15">
        <v>416</v>
      </c>
      <c r="C95" s="15"/>
      <c r="D95" s="16"/>
      <c r="E95" s="16"/>
    </row>
    <row r="96" spans="1:5" ht="15.75">
      <c r="A96" s="13" t="s">
        <v>168</v>
      </c>
      <c r="B96" s="15">
        <v>417</v>
      </c>
      <c r="C96" s="15"/>
      <c r="D96" s="16">
        <v>4040541558</v>
      </c>
      <c r="E96" s="16">
        <v>477670000</v>
      </c>
    </row>
    <row r="97" spans="1:5" ht="15.75">
      <c r="A97" s="13" t="s">
        <v>169</v>
      </c>
      <c r="B97" s="15">
        <v>418</v>
      </c>
      <c r="C97" s="15"/>
      <c r="D97" s="16">
        <v>1981255598</v>
      </c>
      <c r="E97" s="16"/>
    </row>
    <row r="98" spans="1:5" ht="15.75">
      <c r="A98" s="13" t="s">
        <v>170</v>
      </c>
      <c r="B98" s="15">
        <v>419</v>
      </c>
      <c r="C98" s="15"/>
      <c r="D98" s="16"/>
      <c r="E98" s="16"/>
    </row>
    <row r="99" spans="1:5" ht="15.75">
      <c r="A99" s="13" t="s">
        <v>171</v>
      </c>
      <c r="B99" s="15">
        <v>420</v>
      </c>
      <c r="C99" s="15"/>
      <c r="D99" s="16">
        <v>33496579746</v>
      </c>
      <c r="E99" s="33">
        <v>22529375181</v>
      </c>
    </row>
    <row r="100" spans="1:5" ht="15.75">
      <c r="A100" s="13" t="s">
        <v>172</v>
      </c>
      <c r="B100" s="32">
        <v>430</v>
      </c>
      <c r="C100" s="15"/>
      <c r="D100" s="19">
        <f>SUM(D101:D103)</f>
        <v>130390544</v>
      </c>
      <c r="E100" s="19">
        <f>SUM(E101:E103)</f>
        <v>235456701</v>
      </c>
    </row>
    <row r="101" spans="1:5" ht="15.75">
      <c r="A101" s="13" t="s">
        <v>173</v>
      </c>
      <c r="B101" s="15">
        <v>431</v>
      </c>
      <c r="C101" s="15"/>
      <c r="D101" s="16">
        <v>130390544</v>
      </c>
      <c r="E101" s="16">
        <v>235456701</v>
      </c>
    </row>
    <row r="102" spans="1:5" ht="15.75">
      <c r="A102" s="13" t="s">
        <v>174</v>
      </c>
      <c r="B102" s="15">
        <v>432</v>
      </c>
      <c r="C102" s="15" t="s">
        <v>175</v>
      </c>
      <c r="D102" s="16"/>
      <c r="E102" s="16"/>
    </row>
    <row r="103" spans="1:5" ht="15.75">
      <c r="A103" s="13" t="s">
        <v>176</v>
      </c>
      <c r="B103" s="15">
        <v>433</v>
      </c>
      <c r="C103" s="15"/>
      <c r="D103" s="16"/>
      <c r="E103" s="16"/>
    </row>
    <row r="104" spans="1:5" ht="16.5">
      <c r="A104" s="37" t="s">
        <v>177</v>
      </c>
      <c r="B104" s="37">
        <v>440</v>
      </c>
      <c r="C104" s="38"/>
      <c r="D104" s="39">
        <f>D68+D88</f>
        <v>194452408796</v>
      </c>
      <c r="E104" s="39">
        <f>E68+E88</f>
        <v>163275577148</v>
      </c>
    </row>
    <row r="105" spans="1:5" ht="15.75">
      <c r="A105" s="40"/>
      <c r="B105" s="40"/>
      <c r="C105" s="41"/>
      <c r="D105" s="45"/>
      <c r="E105" s="45"/>
    </row>
    <row r="106" spans="1:5" ht="15.75">
      <c r="A106" s="40"/>
      <c r="B106" s="40"/>
      <c r="C106" s="41"/>
      <c r="D106" s="45"/>
      <c r="E106" s="45"/>
    </row>
    <row r="107" spans="1:5" ht="15.75">
      <c r="A107" s="345" t="s">
        <v>178</v>
      </c>
      <c r="B107" s="345"/>
      <c r="C107" s="345"/>
      <c r="D107" s="345"/>
      <c r="E107" s="345"/>
    </row>
    <row r="108" spans="1:5" ht="14.25">
      <c r="A108" s="1"/>
      <c r="B108" s="5"/>
      <c r="C108" s="5"/>
      <c r="D108" s="30"/>
      <c r="E108" s="5"/>
    </row>
    <row r="109" spans="1:5" ht="12.75">
      <c r="A109" s="356" t="s">
        <v>179</v>
      </c>
      <c r="B109" s="357"/>
      <c r="C109" s="348" t="s">
        <v>8</v>
      </c>
      <c r="D109" s="351" t="s">
        <v>67</v>
      </c>
      <c r="E109" s="351" t="s">
        <v>132</v>
      </c>
    </row>
    <row r="110" spans="1:5" ht="12.75">
      <c r="A110" s="358"/>
      <c r="B110" s="359"/>
      <c r="C110" s="350"/>
      <c r="D110" s="352"/>
      <c r="E110" s="352"/>
    </row>
    <row r="111" spans="1:5" ht="15.75">
      <c r="A111" s="361" t="s">
        <v>180</v>
      </c>
      <c r="B111" s="361"/>
      <c r="C111" s="11">
        <v>24</v>
      </c>
      <c r="D111" s="46"/>
      <c r="E111" s="11"/>
    </row>
    <row r="112" spans="1:5" ht="15.75">
      <c r="A112" s="362" t="s">
        <v>181</v>
      </c>
      <c r="B112" s="362"/>
      <c r="C112" s="15"/>
      <c r="D112" s="47"/>
      <c r="E112" s="15"/>
    </row>
    <row r="113" spans="1:5" ht="15.75">
      <c r="A113" s="362" t="s">
        <v>182</v>
      </c>
      <c r="B113" s="362"/>
      <c r="C113" s="15"/>
      <c r="D113" s="47"/>
      <c r="E113" s="15"/>
    </row>
    <row r="114" spans="1:5" ht="15.75">
      <c r="A114" s="362" t="s">
        <v>183</v>
      </c>
      <c r="B114" s="362"/>
      <c r="C114" s="15"/>
      <c r="D114" s="47">
        <f>1065297469-357000</f>
        <v>1064940469</v>
      </c>
      <c r="E114" s="47">
        <v>1065297469</v>
      </c>
    </row>
    <row r="115" spans="1:5" ht="15.75">
      <c r="A115" s="363" t="s">
        <v>184</v>
      </c>
      <c r="B115" s="363"/>
      <c r="C115" s="15"/>
      <c r="D115" s="48">
        <v>18248.88</v>
      </c>
      <c r="E115" s="48">
        <v>4551.37</v>
      </c>
    </row>
    <row r="116" spans="1:5" ht="15.75">
      <c r="A116" s="363" t="s">
        <v>185</v>
      </c>
      <c r="B116" s="363"/>
      <c r="C116" s="15"/>
      <c r="D116" s="47"/>
      <c r="E116" s="15"/>
    </row>
    <row r="117" spans="1:5" ht="14.25">
      <c r="A117" s="364"/>
      <c r="B117" s="365"/>
      <c r="C117" s="26"/>
      <c r="D117" s="50"/>
      <c r="E117" s="26"/>
    </row>
    <row r="118" spans="1:5" ht="14.25">
      <c r="A118" s="51" t="s">
        <v>54</v>
      </c>
      <c r="B118" s="5"/>
      <c r="C118" s="5"/>
      <c r="D118" s="30"/>
      <c r="E118" s="5"/>
    </row>
    <row r="119" spans="1:5" ht="15.75">
      <c r="A119" s="3" t="s">
        <v>186</v>
      </c>
      <c r="B119" s="4"/>
      <c r="C119" s="4"/>
      <c r="D119" s="29"/>
      <c r="E119" s="4"/>
    </row>
    <row r="120" spans="1:5" ht="15.75">
      <c r="A120" s="3" t="s">
        <v>187</v>
      </c>
      <c r="B120" s="4"/>
      <c r="C120" s="4"/>
      <c r="D120" s="29"/>
      <c r="E120" s="4"/>
    </row>
    <row r="121" spans="1:5" ht="15.75">
      <c r="A121" s="3" t="s">
        <v>188</v>
      </c>
      <c r="B121" s="4"/>
      <c r="C121" s="4"/>
      <c r="D121" s="29"/>
      <c r="E121" s="4"/>
    </row>
    <row r="122" spans="1:5" ht="14.25">
      <c r="A122" s="1"/>
      <c r="B122" s="5"/>
      <c r="C122" s="5"/>
      <c r="D122" s="30"/>
      <c r="E122" s="5"/>
    </row>
    <row r="123" spans="1:5" ht="14.25">
      <c r="A123" s="1"/>
      <c r="B123" s="5"/>
      <c r="C123" s="5"/>
      <c r="D123" s="344" t="s">
        <v>56</v>
      </c>
      <c r="E123" s="344"/>
    </row>
    <row r="124" spans="1:5" ht="15.75">
      <c r="A124" s="345" t="s">
        <v>57</v>
      </c>
      <c r="B124" s="345"/>
      <c r="C124" s="4"/>
      <c r="D124" s="346" t="s">
        <v>58</v>
      </c>
      <c r="E124" s="346"/>
    </row>
    <row r="125" spans="1:5" ht="14.25">
      <c r="A125" s="1"/>
      <c r="B125" s="5"/>
      <c r="C125" s="5"/>
      <c r="D125" s="30"/>
      <c r="E125" s="5"/>
    </row>
  </sheetData>
  <mergeCells count="31">
    <mergeCell ref="A124:B124"/>
    <mergeCell ref="D124:E124"/>
    <mergeCell ref="A115:B115"/>
    <mergeCell ref="A116:B116"/>
    <mergeCell ref="A117:B117"/>
    <mergeCell ref="D123:E123"/>
    <mergeCell ref="A111:B111"/>
    <mergeCell ref="A112:B112"/>
    <mergeCell ref="A113:B113"/>
    <mergeCell ref="A114:B114"/>
    <mergeCell ref="E66:E67"/>
    <mergeCell ref="A107:E107"/>
    <mergeCell ref="A109:B110"/>
    <mergeCell ref="C109:C110"/>
    <mergeCell ref="D109:D110"/>
    <mergeCell ref="E109:E110"/>
    <mergeCell ref="A66:A67"/>
    <mergeCell ref="B66:B67"/>
    <mergeCell ref="C66:C67"/>
    <mergeCell ref="D66:D67"/>
    <mergeCell ref="A6:E6"/>
    <mergeCell ref="D8:E8"/>
    <mergeCell ref="A9:A10"/>
    <mergeCell ref="B9:B10"/>
    <mergeCell ref="C9:C10"/>
    <mergeCell ref="D9:D10"/>
    <mergeCell ref="E9:E10"/>
    <mergeCell ref="C1:E1"/>
    <mergeCell ref="B2:E2"/>
    <mergeCell ref="B3:E3"/>
    <mergeCell ref="A5:E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28">
      <selection activeCell="A1" sqref="A1:E49"/>
    </sheetView>
  </sheetViews>
  <sheetFormatPr defaultColWidth="9.140625" defaultRowHeight="12.75"/>
  <cols>
    <col min="1" max="1" width="51.421875" style="0" customWidth="1"/>
    <col min="4" max="4" width="19.140625" style="0" customWidth="1"/>
    <col min="5" max="5" width="24.421875" style="0" customWidth="1"/>
  </cols>
  <sheetData>
    <row r="1" spans="1:5" ht="14.25">
      <c r="A1" s="153"/>
      <c r="B1" s="153"/>
      <c r="C1" s="153"/>
      <c r="D1" s="153"/>
      <c r="E1" s="153"/>
    </row>
    <row r="2" spans="1:5" ht="12.75">
      <c r="A2" s="153"/>
      <c r="B2" s="153"/>
      <c r="C2" s="153"/>
      <c r="D2" s="318"/>
      <c r="E2" s="319"/>
    </row>
    <row r="3" spans="1:5" ht="12.75">
      <c r="A3" s="320"/>
      <c r="B3" s="153"/>
      <c r="C3" s="153"/>
      <c r="D3" s="321" t="s">
        <v>564</v>
      </c>
      <c r="E3" s="319"/>
    </row>
    <row r="4" spans="1:5" ht="12.75">
      <c r="A4" s="320"/>
      <c r="B4" s="367" t="s">
        <v>1</v>
      </c>
      <c r="C4" s="367"/>
      <c r="D4" s="367"/>
      <c r="E4" s="367"/>
    </row>
    <row r="5" spans="1:5" ht="12.75">
      <c r="A5" s="153"/>
      <c r="B5" s="367" t="s">
        <v>2</v>
      </c>
      <c r="C5" s="367"/>
      <c r="D5" s="367"/>
      <c r="E5" s="367"/>
    </row>
    <row r="6" spans="1:5" ht="14.25">
      <c r="A6" s="153"/>
      <c r="B6" s="334"/>
      <c r="C6" s="334"/>
      <c r="D6" s="334"/>
      <c r="E6" s="334"/>
    </row>
    <row r="7" spans="1:5" ht="18">
      <c r="A7" s="335" t="s">
        <v>565</v>
      </c>
      <c r="B7" s="335"/>
      <c r="C7" s="335"/>
      <c r="D7" s="335"/>
      <c r="E7" s="335"/>
    </row>
    <row r="8" spans="1:5" ht="15.75">
      <c r="A8" s="366" t="s">
        <v>566</v>
      </c>
      <c r="B8" s="366"/>
      <c r="C8" s="366"/>
      <c r="D8" s="366"/>
      <c r="E8" s="366"/>
    </row>
    <row r="9" spans="1:5" ht="15.75">
      <c r="A9" s="345" t="s">
        <v>567</v>
      </c>
      <c r="B9" s="345"/>
      <c r="C9" s="345"/>
      <c r="D9" s="345"/>
      <c r="E9" s="345"/>
    </row>
    <row r="10" spans="1:5" ht="15.75">
      <c r="A10" s="323"/>
      <c r="B10" s="323"/>
      <c r="C10" s="6" t="s">
        <v>568</v>
      </c>
      <c r="D10" s="5"/>
      <c r="E10" s="7"/>
    </row>
    <row r="11" spans="1:5" ht="14.25">
      <c r="A11" s="153"/>
      <c r="B11" s="322"/>
      <c r="C11" s="322"/>
      <c r="D11" s="324"/>
      <c r="E11" s="319"/>
    </row>
    <row r="12" spans="1:5" ht="12.75">
      <c r="A12" s="348" t="s">
        <v>569</v>
      </c>
      <c r="B12" s="348" t="s">
        <v>7</v>
      </c>
      <c r="C12" s="348" t="s">
        <v>8</v>
      </c>
      <c r="D12" s="351" t="s">
        <v>67</v>
      </c>
      <c r="E12" s="351" t="s">
        <v>10</v>
      </c>
    </row>
    <row r="13" spans="1:5" ht="12.75">
      <c r="A13" s="350"/>
      <c r="B13" s="350"/>
      <c r="C13" s="350"/>
      <c r="D13" s="352"/>
      <c r="E13" s="352"/>
    </row>
    <row r="14" spans="1:5" ht="15.75">
      <c r="A14" s="325" t="s">
        <v>570</v>
      </c>
      <c r="B14" s="326"/>
      <c r="C14" s="326"/>
      <c r="D14" s="327"/>
      <c r="E14" s="327"/>
    </row>
    <row r="15" spans="1:5" ht="15.75">
      <c r="A15" s="328" t="s">
        <v>571</v>
      </c>
      <c r="B15" s="329" t="s">
        <v>12</v>
      </c>
      <c r="C15" s="329"/>
      <c r="D15" s="330">
        <f>82584422780+54594866990+31111350000</f>
        <v>168290639770</v>
      </c>
      <c r="E15" s="330">
        <f>181419145696</f>
        <v>181419145696</v>
      </c>
    </row>
    <row r="16" spans="1:5" ht="15.75">
      <c r="A16" s="328" t="s">
        <v>572</v>
      </c>
      <c r="B16" s="329" t="s">
        <v>15</v>
      </c>
      <c r="C16" s="329"/>
      <c r="D16" s="330">
        <f>-53431654986-25664797424-30240920688</f>
        <v>-109337373098</v>
      </c>
      <c r="E16" s="330">
        <f>-131500325360</f>
        <v>-131500325360</v>
      </c>
    </row>
    <row r="17" spans="1:5" ht="15.75">
      <c r="A17" s="328" t="s">
        <v>573</v>
      </c>
      <c r="B17" s="329" t="s">
        <v>574</v>
      </c>
      <c r="C17" s="329"/>
      <c r="D17" s="330">
        <f>-4338929669-2506356591-2336594014</f>
        <v>-9181880274</v>
      </c>
      <c r="E17" s="330">
        <f>-5004818776-2805927634-2803498550</f>
        <v>-10614244960</v>
      </c>
    </row>
    <row r="18" spans="1:5" ht="15.75">
      <c r="A18" s="328" t="s">
        <v>575</v>
      </c>
      <c r="B18" s="329" t="s">
        <v>576</v>
      </c>
      <c r="C18" s="329"/>
      <c r="D18" s="330">
        <f>-228475500-172956700-108826700</f>
        <v>-510258900</v>
      </c>
      <c r="E18" s="330">
        <f>-416851158</f>
        <v>-416851158</v>
      </c>
    </row>
    <row r="19" spans="1:5" ht="15.75">
      <c r="A19" s="328" t="s">
        <v>577</v>
      </c>
      <c r="B19" s="329" t="s">
        <v>578</v>
      </c>
      <c r="C19" s="329"/>
      <c r="D19" s="330">
        <f>-163445456</f>
        <v>-163445456</v>
      </c>
      <c r="E19" s="330">
        <f>-2086008832</f>
        <v>-2086008832</v>
      </c>
    </row>
    <row r="20" spans="1:5" ht="15.75">
      <c r="A20" s="328" t="s">
        <v>579</v>
      </c>
      <c r="B20" s="329" t="s">
        <v>580</v>
      </c>
      <c r="C20" s="329"/>
      <c r="D20" s="330">
        <f>2193572590+5694877102+1029441108</f>
        <v>8917890800</v>
      </c>
      <c r="E20" s="330">
        <f>5990378549+826035636+1337102295</f>
        <v>8153516480</v>
      </c>
    </row>
    <row r="21" spans="1:5" ht="15.75">
      <c r="A21" s="328" t="s">
        <v>581</v>
      </c>
      <c r="B21" s="329" t="s">
        <v>582</v>
      </c>
      <c r="C21" s="329"/>
      <c r="D21" s="330">
        <f>-6013970551-7435275277-9580556316</f>
        <v>-23029802144</v>
      </c>
      <c r="E21" s="330">
        <f>-10936396385</f>
        <v>-10936396385</v>
      </c>
    </row>
    <row r="22" spans="1:5" ht="15.75">
      <c r="A22" s="328" t="s">
        <v>583</v>
      </c>
      <c r="B22" s="331" t="s">
        <v>22</v>
      </c>
      <c r="C22" s="329"/>
      <c r="D22" s="332">
        <f>D15+D16+D17+D18+D19+D20+D21</f>
        <v>34985770698</v>
      </c>
      <c r="E22" s="332">
        <f>E15+E16+E17+E18+E19+E20+E21</f>
        <v>34018835481</v>
      </c>
    </row>
    <row r="23" spans="1:5" ht="15.75">
      <c r="A23" s="328" t="s">
        <v>584</v>
      </c>
      <c r="B23" s="329"/>
      <c r="C23" s="329"/>
      <c r="D23" s="330"/>
      <c r="E23" s="330"/>
    </row>
    <row r="24" spans="1:5" ht="15.75">
      <c r="A24" s="328" t="s">
        <v>585</v>
      </c>
      <c r="B24" s="329" t="s">
        <v>24</v>
      </c>
      <c r="C24" s="329" t="s">
        <v>586</v>
      </c>
      <c r="D24" s="330"/>
      <c r="E24" s="330">
        <f>-14549816367</f>
        <v>-14549816367</v>
      </c>
    </row>
    <row r="25" spans="1:5" ht="15.75">
      <c r="A25" s="328" t="s">
        <v>587</v>
      </c>
      <c r="B25" s="329" t="s">
        <v>27</v>
      </c>
      <c r="C25" s="329"/>
      <c r="D25" s="330"/>
      <c r="E25" s="330"/>
    </row>
    <row r="26" spans="1:5" ht="15.75">
      <c r="A26" s="333" t="s">
        <v>588</v>
      </c>
      <c r="B26" s="329" t="s">
        <v>30</v>
      </c>
      <c r="C26" s="329"/>
      <c r="D26" s="330"/>
      <c r="E26" s="330">
        <f>-21280386855</f>
        <v>-21280386855</v>
      </c>
    </row>
    <row r="27" spans="1:5" ht="15.75">
      <c r="A27" s="328" t="s">
        <v>589</v>
      </c>
      <c r="B27" s="329" t="s">
        <v>32</v>
      </c>
      <c r="C27" s="329"/>
      <c r="D27" s="330"/>
      <c r="E27" s="330">
        <f>13256038161</f>
        <v>13256038161</v>
      </c>
    </row>
    <row r="28" spans="1:5" ht="15.75">
      <c r="A28" s="328" t="s">
        <v>590</v>
      </c>
      <c r="B28" s="329" t="s">
        <v>34</v>
      </c>
      <c r="C28" s="329"/>
      <c r="D28" s="330">
        <f>-20574810356-79761701426-32808694473</f>
        <v>-133145206255</v>
      </c>
      <c r="E28" s="330"/>
    </row>
    <row r="29" spans="1:5" ht="15.75">
      <c r="A29" s="328" t="s">
        <v>591</v>
      </c>
      <c r="B29" s="329" t="s">
        <v>592</v>
      </c>
      <c r="C29" s="329"/>
      <c r="D29" s="330">
        <f>18492274226+59296417920+23078398237</f>
        <v>100867090383</v>
      </c>
      <c r="E29" s="330"/>
    </row>
    <row r="30" spans="1:5" ht="15.75">
      <c r="A30" s="328" t="s">
        <v>593</v>
      </c>
      <c r="B30" s="329" t="s">
        <v>594</v>
      </c>
      <c r="C30" s="329"/>
      <c r="D30" s="330">
        <f>239517260+515905204+632308160</f>
        <v>1387730624</v>
      </c>
      <c r="E30" s="330">
        <f>2297770264</f>
        <v>2297770264</v>
      </c>
    </row>
    <row r="31" spans="1:5" ht="14.25">
      <c r="A31" s="336" t="s">
        <v>595</v>
      </c>
      <c r="B31" s="331" t="s">
        <v>36</v>
      </c>
      <c r="C31" s="329"/>
      <c r="D31" s="332">
        <f>D24+D25+D26+D27+D28+D29+D30</f>
        <v>-30890385248</v>
      </c>
      <c r="E31" s="332">
        <f>E24+E25+E26+E27+E28+E29+E30</f>
        <v>-20276394797</v>
      </c>
    </row>
    <row r="32" spans="1:5" ht="15.75">
      <c r="A32" s="328" t="s">
        <v>596</v>
      </c>
      <c r="B32" s="329"/>
      <c r="C32" s="329"/>
      <c r="D32" s="330"/>
      <c r="E32" s="330"/>
    </row>
    <row r="33" spans="1:5" ht="15.75">
      <c r="A33" s="328" t="s">
        <v>597</v>
      </c>
      <c r="B33" s="329" t="s">
        <v>38</v>
      </c>
      <c r="C33" s="329">
        <v>21</v>
      </c>
      <c r="D33" s="330"/>
      <c r="E33" s="330"/>
    </row>
    <row r="34" spans="1:5" ht="15.75">
      <c r="A34" s="328" t="s">
        <v>598</v>
      </c>
      <c r="B34" s="329" t="s">
        <v>40</v>
      </c>
      <c r="C34" s="329">
        <v>21</v>
      </c>
      <c r="D34" s="330"/>
      <c r="E34" s="330"/>
    </row>
    <row r="35" spans="1:5" ht="15.75">
      <c r="A35" s="328" t="s">
        <v>599</v>
      </c>
      <c r="B35" s="329"/>
      <c r="C35" s="329"/>
      <c r="D35" s="330"/>
      <c r="E35" s="330"/>
    </row>
    <row r="36" spans="1:5" ht="15.75">
      <c r="A36" s="328" t="s">
        <v>600</v>
      </c>
      <c r="B36" s="329" t="s">
        <v>601</v>
      </c>
      <c r="C36" s="329"/>
      <c r="D36" s="330">
        <f>25000000000+25011352500+9000000000</f>
        <v>59011352500</v>
      </c>
      <c r="E36" s="330">
        <v>14661224660</v>
      </c>
    </row>
    <row r="37" spans="1:5" ht="15.75">
      <c r="A37" s="328" t="s">
        <v>602</v>
      </c>
      <c r="B37" s="329" t="s">
        <v>603</v>
      </c>
      <c r="C37" s="329"/>
      <c r="D37" s="330">
        <f>-20000000000-13000000000-7000000000</f>
        <v>-40000000000</v>
      </c>
      <c r="E37" s="330">
        <f>-9661224660</f>
        <v>-9661224660</v>
      </c>
    </row>
    <row r="38" spans="1:5" ht="15.75">
      <c r="A38" s="328" t="s">
        <v>604</v>
      </c>
      <c r="B38" s="329" t="s">
        <v>605</v>
      </c>
      <c r="C38" s="329"/>
      <c r="D38" s="330"/>
      <c r="E38" s="330"/>
    </row>
    <row r="39" spans="1:5" ht="15.75">
      <c r="A39" s="328" t="s">
        <v>606</v>
      </c>
      <c r="B39" s="329" t="s">
        <v>607</v>
      </c>
      <c r="C39" s="329">
        <v>21</v>
      </c>
      <c r="D39" s="330">
        <f>-12934038000-5328168400</f>
        <v>-18262206400</v>
      </c>
      <c r="E39" s="330">
        <v>-24919608000</v>
      </c>
    </row>
    <row r="40" spans="1:5" ht="15.75">
      <c r="A40" s="328" t="s">
        <v>608</v>
      </c>
      <c r="B40" s="331" t="s">
        <v>42</v>
      </c>
      <c r="C40" s="329"/>
      <c r="D40" s="332">
        <f>D33+D34+D36+D37+D38+D39</f>
        <v>749146100</v>
      </c>
      <c r="E40" s="332">
        <f>E33+E34+E36+E37+E38+E39</f>
        <v>-19919608000</v>
      </c>
    </row>
    <row r="41" spans="1:5" ht="15.75">
      <c r="A41" s="328" t="s">
        <v>609</v>
      </c>
      <c r="B41" s="329" t="s">
        <v>44</v>
      </c>
      <c r="C41" s="329"/>
      <c r="D41" s="330">
        <f>D22+D31+D40</f>
        <v>4844531550</v>
      </c>
      <c r="E41" s="330">
        <f>E22+E31+E40</f>
        <v>-6177167316</v>
      </c>
    </row>
    <row r="42" spans="1:5" ht="15.75">
      <c r="A42" s="328" t="s">
        <v>610</v>
      </c>
      <c r="B42" s="329" t="s">
        <v>51</v>
      </c>
      <c r="C42" s="329"/>
      <c r="D42" s="330">
        <f>E44-1261152157</f>
        <v>4366245740</v>
      </c>
      <c r="E42" s="330">
        <v>11803401243</v>
      </c>
    </row>
    <row r="43" spans="1:5" ht="15.75">
      <c r="A43" s="328" t="s">
        <v>611</v>
      </c>
      <c r="B43" s="329" t="s">
        <v>612</v>
      </c>
      <c r="C43" s="329"/>
      <c r="D43" s="330"/>
      <c r="E43" s="330">
        <v>1163970</v>
      </c>
    </row>
    <row r="44" spans="1:5" ht="15.75">
      <c r="A44" s="328" t="s">
        <v>613</v>
      </c>
      <c r="B44" s="329" t="s">
        <v>53</v>
      </c>
      <c r="C44" s="329" t="s">
        <v>614</v>
      </c>
      <c r="D44" s="332">
        <f>D41+D42+D43</f>
        <v>9210777290</v>
      </c>
      <c r="E44" s="332">
        <f>E41+E42+E43</f>
        <v>5627397897</v>
      </c>
    </row>
    <row r="45" spans="1:5" ht="14.25">
      <c r="A45" s="337"/>
      <c r="B45" s="338"/>
      <c r="C45" s="338"/>
      <c r="D45" s="339"/>
      <c r="E45" s="339"/>
    </row>
    <row r="46" spans="1:5" ht="15.75">
      <c r="A46" s="3" t="s">
        <v>54</v>
      </c>
      <c r="B46" s="28"/>
      <c r="C46" s="3"/>
      <c r="D46" s="340"/>
      <c r="E46" s="319"/>
    </row>
    <row r="47" spans="1:5" ht="15.75">
      <c r="A47" s="3" t="s">
        <v>615</v>
      </c>
      <c r="B47" s="4"/>
      <c r="C47" s="4"/>
      <c r="D47" s="321"/>
      <c r="E47" s="319"/>
    </row>
    <row r="48" spans="1:5" ht="14.25">
      <c r="A48" s="1"/>
      <c r="B48" s="5"/>
      <c r="C48" s="5"/>
      <c r="D48" s="344" t="s">
        <v>56</v>
      </c>
      <c r="E48" s="344"/>
    </row>
    <row r="49" spans="1:5" ht="15.75">
      <c r="A49" s="345" t="s">
        <v>57</v>
      </c>
      <c r="B49" s="345"/>
      <c r="C49" s="4"/>
      <c r="D49" s="346" t="s">
        <v>58</v>
      </c>
      <c r="E49" s="346"/>
    </row>
  </sheetData>
  <mergeCells count="14">
    <mergeCell ref="B4:E4"/>
    <mergeCell ref="B5:E5"/>
    <mergeCell ref="B6:E6"/>
    <mergeCell ref="A7:E7"/>
    <mergeCell ref="D48:E48"/>
    <mergeCell ref="A49:B49"/>
    <mergeCell ref="D49:E49"/>
    <mergeCell ref="A8:E8"/>
    <mergeCell ref="A9:E9"/>
    <mergeCell ref="A12:A13"/>
    <mergeCell ref="B12:B13"/>
    <mergeCell ref="C12:C13"/>
    <mergeCell ref="D12:D13"/>
    <mergeCell ref="E12:E1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6"/>
  <sheetViews>
    <sheetView workbookViewId="0" topLeftCell="A169">
      <selection activeCell="A165" sqref="A165:F165"/>
    </sheetView>
  </sheetViews>
  <sheetFormatPr defaultColWidth="9.140625" defaultRowHeight="12.75"/>
  <cols>
    <col min="4" max="4" width="15.28125" style="0" customWidth="1"/>
    <col min="5" max="5" width="16.00390625" style="0" customWidth="1"/>
    <col min="7" max="7" width="16.421875" style="0" customWidth="1"/>
    <col min="8" max="8" width="14.8515625" style="0" customWidth="1"/>
  </cols>
  <sheetData>
    <row r="1" spans="1:10" ht="15.75">
      <c r="A1" s="241" t="s">
        <v>217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4.25">
      <c r="A2" s="1"/>
      <c r="B2" s="1"/>
      <c r="C2" s="1"/>
      <c r="D2" s="1"/>
      <c r="E2" s="1"/>
      <c r="F2" s="1"/>
      <c r="G2" s="1"/>
      <c r="H2" s="1"/>
      <c r="I2" s="79" t="s">
        <v>218</v>
      </c>
      <c r="J2" s="80"/>
    </row>
    <row r="3" spans="1:10" ht="15.75">
      <c r="A3" s="190" t="s">
        <v>219</v>
      </c>
      <c r="B3" s="530"/>
      <c r="C3" s="530"/>
      <c r="D3" s="530"/>
      <c r="E3" s="530"/>
      <c r="F3" s="530"/>
      <c r="G3" s="82"/>
      <c r="H3" s="83">
        <v>40086</v>
      </c>
      <c r="I3" s="145" t="s">
        <v>220</v>
      </c>
      <c r="J3" s="166"/>
    </row>
    <row r="4" spans="1:10" ht="14.25">
      <c r="A4" s="132" t="s">
        <v>221</v>
      </c>
      <c r="B4" s="108"/>
      <c r="C4" s="108"/>
      <c r="D4" s="108"/>
      <c r="E4" s="108"/>
      <c r="F4" s="108"/>
      <c r="G4" s="486">
        <v>308634008</v>
      </c>
      <c r="H4" s="486"/>
      <c r="I4" s="486">
        <v>740768760</v>
      </c>
      <c r="J4" s="487"/>
    </row>
    <row r="5" spans="1:10" ht="14.25">
      <c r="A5" s="242" t="s">
        <v>222</v>
      </c>
      <c r="B5" s="243"/>
      <c r="C5" s="243"/>
      <c r="D5" s="243"/>
      <c r="E5" s="243"/>
      <c r="F5" s="243"/>
      <c r="G5" s="467">
        <v>8902143282</v>
      </c>
      <c r="H5" s="467"/>
      <c r="I5" s="467">
        <v>3625476980</v>
      </c>
      <c r="J5" s="468"/>
    </row>
    <row r="6" spans="1:10" ht="14.25">
      <c r="A6" s="242" t="s">
        <v>223</v>
      </c>
      <c r="B6" s="243"/>
      <c r="C6" s="243"/>
      <c r="D6" s="243"/>
      <c r="E6" s="243"/>
      <c r="F6" s="243"/>
      <c r="G6" s="467"/>
      <c r="H6" s="467"/>
      <c r="I6" s="467"/>
      <c r="J6" s="468"/>
    </row>
    <row r="7" spans="1:10" ht="12.75">
      <c r="A7" s="549" t="s">
        <v>224</v>
      </c>
      <c r="B7" s="550"/>
      <c r="C7" s="550"/>
      <c r="D7" s="550"/>
      <c r="E7" s="550"/>
      <c r="F7" s="550"/>
      <c r="G7" s="476"/>
      <c r="H7" s="476"/>
      <c r="I7" s="476">
        <v>1261152157</v>
      </c>
      <c r="J7" s="477"/>
    </row>
    <row r="8" spans="1:10" ht="15.75">
      <c r="A8" s="478" t="s">
        <v>225</v>
      </c>
      <c r="B8" s="479"/>
      <c r="C8" s="479"/>
      <c r="D8" s="479"/>
      <c r="E8" s="479"/>
      <c r="F8" s="479"/>
      <c r="G8" s="480">
        <f>SUM(G4:H7)</f>
        <v>9210777290</v>
      </c>
      <c r="H8" s="480"/>
      <c r="I8" s="480">
        <f>SUM(I4:J7)</f>
        <v>5627397897</v>
      </c>
      <c r="J8" s="481"/>
    </row>
    <row r="9" spans="1:10" ht="15.75">
      <c r="A9" s="190" t="s">
        <v>226</v>
      </c>
      <c r="B9" s="191"/>
      <c r="C9" s="191"/>
      <c r="D9" s="191"/>
      <c r="E9" s="191"/>
      <c r="F9" s="191"/>
      <c r="G9" s="82"/>
      <c r="H9" s="83">
        <f>H3</f>
        <v>40086</v>
      </c>
      <c r="I9" s="145" t="str">
        <f>I3</f>
        <v>Ñaàu naêm</v>
      </c>
      <c r="J9" s="166"/>
    </row>
    <row r="10" spans="1:10" ht="14.25">
      <c r="A10" s="471" t="s">
        <v>227</v>
      </c>
      <c r="B10" s="472"/>
      <c r="C10" s="472"/>
      <c r="D10" s="472"/>
      <c r="E10" s="472"/>
      <c r="F10" s="472"/>
      <c r="G10" s="94"/>
      <c r="H10" s="95"/>
      <c r="I10" s="377"/>
      <c r="J10" s="378"/>
    </row>
    <row r="11" spans="1:10" ht="14.25">
      <c r="A11" s="423" t="s">
        <v>228</v>
      </c>
      <c r="B11" s="424"/>
      <c r="C11" s="424"/>
      <c r="D11" s="424"/>
      <c r="E11" s="424"/>
      <c r="F11" s="424"/>
      <c r="G11" s="98"/>
      <c r="H11" s="87">
        <f>'[1]CDKT'!D16</f>
        <v>48690321991</v>
      </c>
      <c r="I11" s="467">
        <v>16596915703</v>
      </c>
      <c r="J11" s="468"/>
    </row>
    <row r="12" spans="1:10" ht="14.25">
      <c r="A12" s="484" t="s">
        <v>229</v>
      </c>
      <c r="B12" s="485"/>
      <c r="C12" s="485"/>
      <c r="D12" s="485"/>
      <c r="E12" s="485"/>
      <c r="F12" s="485"/>
      <c r="G12" s="100"/>
      <c r="H12" s="89">
        <f>'[1]CDKT'!D17</f>
        <v>-281031440</v>
      </c>
      <c r="I12" s="476">
        <v>-281031440</v>
      </c>
      <c r="J12" s="477"/>
    </row>
    <row r="13" spans="1:10" ht="15.75">
      <c r="A13" s="478" t="s">
        <v>225</v>
      </c>
      <c r="B13" s="479"/>
      <c r="C13" s="479"/>
      <c r="D13" s="479"/>
      <c r="E13" s="479"/>
      <c r="F13" s="479"/>
      <c r="G13" s="101"/>
      <c r="H13" s="91">
        <f>H10+H11+H12</f>
        <v>48409290551</v>
      </c>
      <c r="I13" s="480">
        <f>I11+I12</f>
        <v>16315884263</v>
      </c>
      <c r="J13" s="481"/>
    </row>
    <row r="14" spans="1:10" ht="15.75">
      <c r="A14" s="547" t="s">
        <v>230</v>
      </c>
      <c r="B14" s="548"/>
      <c r="C14" s="548"/>
      <c r="D14" s="548"/>
      <c r="E14" s="548"/>
      <c r="F14" s="548"/>
      <c r="G14" s="102"/>
      <c r="H14" s="83">
        <f>H9</f>
        <v>40086</v>
      </c>
      <c r="I14" s="145" t="str">
        <f>I9</f>
        <v>Ñaàu naêm</v>
      </c>
      <c r="J14" s="166"/>
    </row>
    <row r="15" spans="1:10" ht="14.25">
      <c r="A15" s="242" t="s">
        <v>231</v>
      </c>
      <c r="B15" s="243"/>
      <c r="C15" s="243"/>
      <c r="D15" s="243"/>
      <c r="E15" s="243"/>
      <c r="F15" s="243"/>
      <c r="G15" s="98"/>
      <c r="H15" s="103"/>
      <c r="I15" s="305"/>
      <c r="J15" s="306"/>
    </row>
    <row r="16" spans="1:10" ht="14.25">
      <c r="A16" s="242" t="s">
        <v>232</v>
      </c>
      <c r="B16" s="243"/>
      <c r="C16" s="243"/>
      <c r="D16" s="243"/>
      <c r="E16" s="243"/>
      <c r="F16" s="243"/>
      <c r="G16" s="98"/>
      <c r="H16" s="103"/>
      <c r="I16" s="305"/>
      <c r="J16" s="306"/>
    </row>
    <row r="17" spans="1:10" ht="14.25">
      <c r="A17" s="242" t="s">
        <v>233</v>
      </c>
      <c r="B17" s="243"/>
      <c r="C17" s="243"/>
      <c r="D17" s="243"/>
      <c r="E17" s="243"/>
      <c r="F17" s="243"/>
      <c r="G17" s="98"/>
      <c r="H17" s="103"/>
      <c r="I17" s="305"/>
      <c r="J17" s="306"/>
    </row>
    <row r="18" spans="1:10" ht="14.25">
      <c r="A18" s="244" t="s">
        <v>234</v>
      </c>
      <c r="B18" s="245"/>
      <c r="C18" s="245"/>
      <c r="D18" s="245"/>
      <c r="E18" s="245"/>
      <c r="F18" s="245"/>
      <c r="G18" s="100"/>
      <c r="H18" s="89">
        <f>'[1]CDKT'!D23</f>
        <v>514239970</v>
      </c>
      <c r="I18" s="476">
        <f>'[1]CDKT'!E23</f>
        <v>794278105</v>
      </c>
      <c r="J18" s="477"/>
    </row>
    <row r="19" spans="1:10" ht="15.75">
      <c r="A19" s="478" t="s">
        <v>225</v>
      </c>
      <c r="B19" s="479"/>
      <c r="C19" s="479"/>
      <c r="D19" s="479"/>
      <c r="E19" s="479"/>
      <c r="F19" s="479"/>
      <c r="G19" s="264">
        <f>H15+H16+H17+H18</f>
        <v>514239970</v>
      </c>
      <c r="H19" s="264"/>
      <c r="I19" s="264">
        <f>I15+I16+I17+I18</f>
        <v>794278105</v>
      </c>
      <c r="J19" s="264"/>
    </row>
    <row r="20" spans="1:10" ht="15.75">
      <c r="A20" s="190" t="s">
        <v>235</v>
      </c>
      <c r="B20" s="76"/>
      <c r="C20" s="76"/>
      <c r="D20" s="76"/>
      <c r="E20" s="76"/>
      <c r="F20" s="76"/>
      <c r="G20" s="82"/>
      <c r="H20" s="83">
        <f>H14</f>
        <v>40086</v>
      </c>
      <c r="I20" s="145" t="str">
        <f>I14</f>
        <v>Ñaàu naêm</v>
      </c>
      <c r="J20" s="166"/>
    </row>
    <row r="21" spans="1:10" ht="14.25">
      <c r="A21" s="235" t="s">
        <v>236</v>
      </c>
      <c r="B21" s="213"/>
      <c r="C21" s="213"/>
      <c r="D21" s="213"/>
      <c r="E21" s="213"/>
      <c r="F21" s="213"/>
      <c r="G21" s="377"/>
      <c r="H21" s="377"/>
      <c r="I21" s="377"/>
      <c r="J21" s="378"/>
    </row>
    <row r="22" spans="1:10" ht="14.25">
      <c r="A22" s="242" t="s">
        <v>237</v>
      </c>
      <c r="B22" s="243"/>
      <c r="C22" s="243"/>
      <c r="D22" s="243"/>
      <c r="E22" s="243"/>
      <c r="F22" s="243"/>
      <c r="G22" s="467">
        <v>3029885027</v>
      </c>
      <c r="H22" s="467"/>
      <c r="I22" s="467">
        <v>3816949897</v>
      </c>
      <c r="J22" s="468"/>
    </row>
    <row r="23" spans="1:10" ht="14.25">
      <c r="A23" s="242" t="s">
        <v>238</v>
      </c>
      <c r="B23" s="243"/>
      <c r="C23" s="243"/>
      <c r="D23" s="243"/>
      <c r="E23" s="243"/>
      <c r="F23" s="243"/>
      <c r="G23" s="467">
        <v>313715561</v>
      </c>
      <c r="H23" s="467"/>
      <c r="I23" s="467">
        <v>511770446</v>
      </c>
      <c r="J23" s="468"/>
    </row>
    <row r="24" spans="1:10" ht="14.25">
      <c r="A24" s="242" t="s">
        <v>239</v>
      </c>
      <c r="B24" s="243"/>
      <c r="C24" s="243"/>
      <c r="D24" s="243"/>
      <c r="E24" s="243"/>
      <c r="F24" s="243"/>
      <c r="G24" s="467">
        <v>1081932015</v>
      </c>
      <c r="H24" s="467"/>
      <c r="I24" s="467">
        <v>4606998393</v>
      </c>
      <c r="J24" s="468"/>
    </row>
    <row r="25" spans="1:10" ht="14.25">
      <c r="A25" s="242" t="s">
        <v>240</v>
      </c>
      <c r="B25" s="243"/>
      <c r="C25" s="243"/>
      <c r="D25" s="243"/>
      <c r="E25" s="243"/>
      <c r="F25" s="243"/>
      <c r="G25" s="467">
        <v>773804551</v>
      </c>
      <c r="H25" s="467"/>
      <c r="I25" s="467">
        <v>20971568069</v>
      </c>
      <c r="J25" s="468"/>
    </row>
    <row r="26" spans="1:10" ht="14.25">
      <c r="A26" s="242" t="s">
        <v>241</v>
      </c>
      <c r="B26" s="243"/>
      <c r="C26" s="243"/>
      <c r="D26" s="243"/>
      <c r="E26" s="243"/>
      <c r="F26" s="243"/>
      <c r="G26" s="467">
        <v>17999409</v>
      </c>
      <c r="H26" s="467"/>
      <c r="I26" s="467">
        <v>125529438</v>
      </c>
      <c r="J26" s="468"/>
    </row>
    <row r="27" spans="1:10" ht="14.25">
      <c r="A27" s="242" t="s">
        <v>242</v>
      </c>
      <c r="B27" s="243"/>
      <c r="C27" s="243"/>
      <c r="D27" s="243"/>
      <c r="E27" s="243"/>
      <c r="F27" s="243"/>
      <c r="G27" s="467"/>
      <c r="H27" s="467"/>
      <c r="I27" s="467">
        <v>837371269</v>
      </c>
      <c r="J27" s="468"/>
    </row>
    <row r="28" spans="1:10" ht="14.25">
      <c r="A28" s="242" t="s">
        <v>243</v>
      </c>
      <c r="B28" s="243"/>
      <c r="C28" s="243"/>
      <c r="D28" s="243"/>
      <c r="E28" s="243"/>
      <c r="F28" s="243"/>
      <c r="G28" s="467"/>
      <c r="H28" s="467"/>
      <c r="I28" s="87"/>
      <c r="J28" s="88"/>
    </row>
    <row r="29" spans="1:10" ht="14.25">
      <c r="A29" s="242" t="s">
        <v>244</v>
      </c>
      <c r="B29" s="243"/>
      <c r="C29" s="243"/>
      <c r="D29" s="243"/>
      <c r="E29" s="243"/>
      <c r="F29" s="243"/>
      <c r="G29" s="467"/>
      <c r="H29" s="467"/>
      <c r="I29" s="87"/>
      <c r="J29" s="88"/>
    </row>
    <row r="30" spans="1:10" ht="15.75">
      <c r="A30" s="373" t="s">
        <v>245</v>
      </c>
      <c r="B30" s="546"/>
      <c r="C30" s="546"/>
      <c r="D30" s="546"/>
      <c r="E30" s="546"/>
      <c r="F30" s="546"/>
      <c r="G30" s="463">
        <f>'[1]CDKT'!D25</f>
        <v>5217336563</v>
      </c>
      <c r="H30" s="463"/>
      <c r="I30" s="463">
        <f>SUM(I22:J29)</f>
        <v>30870187512</v>
      </c>
      <c r="J30" s="464"/>
    </row>
    <row r="31" spans="1:10" ht="14.25">
      <c r="A31" s="242" t="s">
        <v>246</v>
      </c>
      <c r="B31" s="243"/>
      <c r="C31" s="243"/>
      <c r="D31" s="243"/>
      <c r="E31" s="243"/>
      <c r="F31" s="243"/>
      <c r="G31" s="467"/>
      <c r="H31" s="467"/>
      <c r="I31" s="467"/>
      <c r="J31" s="468"/>
    </row>
    <row r="32" spans="1:10" ht="14.25">
      <c r="A32" s="242" t="s">
        <v>247</v>
      </c>
      <c r="B32" s="243"/>
      <c r="C32" s="243"/>
      <c r="D32" s="243"/>
      <c r="E32" s="243"/>
      <c r="F32" s="243"/>
      <c r="G32" s="87"/>
      <c r="H32" s="87"/>
      <c r="I32" s="87"/>
      <c r="J32" s="88"/>
    </row>
    <row r="33" spans="1:10" ht="14.25">
      <c r="A33" s="242" t="s">
        <v>248</v>
      </c>
      <c r="B33" s="243"/>
      <c r="C33" s="243"/>
      <c r="D33" s="243"/>
      <c r="E33" s="243"/>
      <c r="F33" s="243"/>
      <c r="G33" s="305"/>
      <c r="H33" s="305"/>
      <c r="I33" s="305"/>
      <c r="J33" s="306"/>
    </row>
    <row r="34" spans="1:10" ht="14.25">
      <c r="A34" s="85" t="s">
        <v>249</v>
      </c>
      <c r="B34" s="86"/>
      <c r="C34" s="86"/>
      <c r="D34" s="86"/>
      <c r="E34" s="86"/>
      <c r="F34" s="86"/>
      <c r="G34" s="103"/>
      <c r="H34" s="103"/>
      <c r="I34" s="103"/>
      <c r="J34" s="104"/>
    </row>
    <row r="35" spans="1:10" ht="14.25">
      <c r="A35" s="242" t="s">
        <v>250</v>
      </c>
      <c r="B35" s="243"/>
      <c r="C35" s="243"/>
      <c r="D35" s="243"/>
      <c r="E35" s="243"/>
      <c r="F35" s="243"/>
      <c r="G35" s="114"/>
      <c r="H35" s="114"/>
      <c r="I35" s="114"/>
      <c r="J35" s="115"/>
    </row>
    <row r="36" spans="1:10" ht="14.25">
      <c r="A36" s="244" t="s">
        <v>251</v>
      </c>
      <c r="B36" s="245"/>
      <c r="C36" s="245"/>
      <c r="D36" s="245"/>
      <c r="E36" s="245"/>
      <c r="F36" s="245"/>
      <c r="G36" s="116"/>
      <c r="H36" s="116"/>
      <c r="I36" s="116"/>
      <c r="J36" s="117"/>
    </row>
    <row r="37" spans="1:10" ht="15.75">
      <c r="A37" s="190" t="s">
        <v>252</v>
      </c>
      <c r="B37" s="76"/>
      <c r="C37" s="76"/>
      <c r="D37" s="76"/>
      <c r="E37" s="76"/>
      <c r="F37" s="76"/>
      <c r="G37" s="82"/>
      <c r="H37" s="83">
        <f>H20</f>
        <v>40086</v>
      </c>
      <c r="I37" s="145" t="str">
        <f>I20</f>
        <v>Ñaàu naêm</v>
      </c>
      <c r="J37" s="166"/>
    </row>
    <row r="38" spans="1:10" ht="14.25">
      <c r="A38" s="235" t="s">
        <v>253</v>
      </c>
      <c r="B38" s="213"/>
      <c r="C38" s="213"/>
      <c r="D38" s="213"/>
      <c r="E38" s="213"/>
      <c r="F38" s="213"/>
      <c r="G38" s="377"/>
      <c r="H38" s="377"/>
      <c r="I38" s="305">
        <v>42497518</v>
      </c>
      <c r="J38" s="306"/>
    </row>
    <row r="39" spans="1:10" ht="14.25">
      <c r="A39" s="242" t="s">
        <v>254</v>
      </c>
      <c r="B39" s="243"/>
      <c r="C39" s="243"/>
      <c r="D39" s="243"/>
      <c r="E39" s="243"/>
      <c r="F39" s="243"/>
      <c r="G39" s="78"/>
      <c r="H39" s="78"/>
      <c r="I39" s="305"/>
      <c r="J39" s="306"/>
    </row>
    <row r="40" spans="1:10" ht="14.25">
      <c r="A40" s="244" t="s">
        <v>255</v>
      </c>
      <c r="B40" s="245"/>
      <c r="C40" s="245"/>
      <c r="D40" s="245"/>
      <c r="E40" s="245"/>
      <c r="F40" s="245"/>
      <c r="G40" s="246"/>
      <c r="H40" s="246"/>
      <c r="I40" s="246">
        <v>576580</v>
      </c>
      <c r="J40" s="214"/>
    </row>
    <row r="41" spans="1:10" ht="15.75">
      <c r="A41" s="478" t="s">
        <v>225</v>
      </c>
      <c r="B41" s="479"/>
      <c r="C41" s="479"/>
      <c r="D41" s="479"/>
      <c r="E41" s="479"/>
      <c r="F41" s="479"/>
      <c r="G41" s="492">
        <f>'[1]CDKT'!D31</f>
        <v>593106</v>
      </c>
      <c r="H41" s="492"/>
      <c r="I41" s="492">
        <f>SUM(I38:J40)</f>
        <v>43074098</v>
      </c>
      <c r="J41" s="493"/>
    </row>
    <row r="42" spans="1:10" ht="15.75">
      <c r="A42" s="190" t="s">
        <v>256</v>
      </c>
      <c r="B42" s="76"/>
      <c r="C42" s="76"/>
      <c r="D42" s="76"/>
      <c r="E42" s="76"/>
      <c r="F42" s="76"/>
      <c r="G42" s="76"/>
      <c r="H42" s="83">
        <f>H37</f>
        <v>40086</v>
      </c>
      <c r="I42" s="145" t="str">
        <f>I37</f>
        <v>Ñaàu naêm</v>
      </c>
      <c r="J42" s="166"/>
    </row>
    <row r="43" spans="1:10" ht="14.25">
      <c r="A43" s="235" t="s">
        <v>257</v>
      </c>
      <c r="B43" s="213"/>
      <c r="C43" s="213"/>
      <c r="D43" s="213"/>
      <c r="E43" s="213"/>
      <c r="F43" s="213"/>
      <c r="G43" s="376"/>
      <c r="H43" s="376"/>
      <c r="I43" s="377"/>
      <c r="J43" s="378"/>
    </row>
    <row r="44" spans="1:10" ht="14.25">
      <c r="A44" s="242" t="s">
        <v>258</v>
      </c>
      <c r="B44" s="243"/>
      <c r="C44" s="243"/>
      <c r="D44" s="243"/>
      <c r="E44" s="243"/>
      <c r="F44" s="243"/>
      <c r="G44" s="118"/>
      <c r="H44" s="121"/>
      <c r="I44" s="103"/>
      <c r="J44" s="104"/>
    </row>
    <row r="45" spans="1:10" ht="14.25">
      <c r="A45" s="244" t="s">
        <v>259</v>
      </c>
      <c r="B45" s="245"/>
      <c r="C45" s="245"/>
      <c r="D45" s="245"/>
      <c r="E45" s="245"/>
      <c r="F45" s="245"/>
      <c r="G45" s="77"/>
      <c r="H45" s="77"/>
      <c r="I45" s="246"/>
      <c r="J45" s="214"/>
    </row>
    <row r="46" spans="1:10" ht="15.75">
      <c r="A46" s="478" t="s">
        <v>225</v>
      </c>
      <c r="B46" s="479"/>
      <c r="C46" s="479"/>
      <c r="D46" s="479"/>
      <c r="E46" s="479"/>
      <c r="F46" s="479"/>
      <c r="G46" s="512"/>
      <c r="H46" s="512"/>
      <c r="I46" s="488"/>
      <c r="J46" s="489"/>
    </row>
    <row r="47" spans="1:10" ht="15.75">
      <c r="A47" s="190" t="s">
        <v>260</v>
      </c>
      <c r="B47" s="76"/>
      <c r="C47" s="76"/>
      <c r="D47" s="76"/>
      <c r="E47" s="76"/>
      <c r="F47" s="76"/>
      <c r="G47" s="55"/>
      <c r="H47" s="83">
        <f>H42</f>
        <v>40086</v>
      </c>
      <c r="I47" s="145" t="str">
        <f>I42</f>
        <v>Ñaàu naêm</v>
      </c>
      <c r="J47" s="166"/>
    </row>
    <row r="48" spans="1:10" ht="14.25">
      <c r="A48" s="235" t="s">
        <v>261</v>
      </c>
      <c r="B48" s="213"/>
      <c r="C48" s="213"/>
      <c r="D48" s="213"/>
      <c r="E48" s="213"/>
      <c r="F48" s="213"/>
      <c r="G48" s="376"/>
      <c r="H48" s="376"/>
      <c r="I48" s="377"/>
      <c r="J48" s="378"/>
    </row>
    <row r="49" spans="1:10" ht="14.25">
      <c r="A49" s="242" t="s">
        <v>262</v>
      </c>
      <c r="B49" s="243"/>
      <c r="C49" s="243"/>
      <c r="D49" s="243"/>
      <c r="E49" s="243"/>
      <c r="F49" s="243"/>
      <c r="G49" s="78"/>
      <c r="H49" s="78"/>
      <c r="I49" s="305"/>
      <c r="J49" s="306"/>
    </row>
    <row r="50" spans="1:10" ht="14.25">
      <c r="A50" s="242" t="s">
        <v>263</v>
      </c>
      <c r="B50" s="243"/>
      <c r="C50" s="243"/>
      <c r="D50" s="243"/>
      <c r="E50" s="243"/>
      <c r="F50" s="243"/>
      <c r="G50" s="78"/>
      <c r="H50" s="78"/>
      <c r="I50" s="305"/>
      <c r="J50" s="306"/>
    </row>
    <row r="51" spans="1:10" ht="14.25">
      <c r="A51" s="244" t="s">
        <v>264</v>
      </c>
      <c r="B51" s="245"/>
      <c r="C51" s="245"/>
      <c r="D51" s="245"/>
      <c r="E51" s="245"/>
      <c r="F51" s="245"/>
      <c r="G51" s="77"/>
      <c r="H51" s="77"/>
      <c r="I51" s="246"/>
      <c r="J51" s="214"/>
    </row>
    <row r="52" spans="1:10" ht="15.75">
      <c r="A52" s="544" t="s">
        <v>225</v>
      </c>
      <c r="B52" s="545"/>
      <c r="C52" s="545"/>
      <c r="D52" s="545"/>
      <c r="E52" s="545"/>
      <c r="F52" s="545"/>
      <c r="G52" s="451"/>
      <c r="H52" s="451"/>
      <c r="I52" s="452"/>
      <c r="J52" s="453"/>
    </row>
    <row r="53" spans="1:10" ht="15.75">
      <c r="A53" s="234" t="s">
        <v>265</v>
      </c>
      <c r="B53" s="412"/>
      <c r="C53" s="412"/>
      <c r="D53" s="412"/>
      <c r="E53" s="412"/>
      <c r="F53" s="412"/>
      <c r="G53" s="412"/>
      <c r="H53" s="412"/>
      <c r="I53" s="412"/>
      <c r="J53" s="412"/>
    </row>
    <row r="54" spans="1:10" ht="14.25">
      <c r="A54" s="413" t="s">
        <v>266</v>
      </c>
      <c r="B54" s="414"/>
      <c r="C54" s="531"/>
      <c r="D54" s="401" t="s">
        <v>267</v>
      </c>
      <c r="E54" s="401" t="s">
        <v>268</v>
      </c>
      <c r="F54" s="127"/>
      <c r="G54" s="401" t="s">
        <v>269</v>
      </c>
      <c r="H54" s="401" t="s">
        <v>270</v>
      </c>
      <c r="I54" s="504" t="s">
        <v>271</v>
      </c>
      <c r="J54" s="505"/>
    </row>
    <row r="55" spans="1:10" ht="14.25">
      <c r="A55" s="358"/>
      <c r="B55" s="389"/>
      <c r="C55" s="359"/>
      <c r="D55" s="349"/>
      <c r="E55" s="349"/>
      <c r="F55" s="101"/>
      <c r="G55" s="349"/>
      <c r="H55" s="349"/>
      <c r="I55" s="404"/>
      <c r="J55" s="405"/>
    </row>
    <row r="56" spans="1:10" ht="15.75">
      <c r="A56" s="190" t="s">
        <v>272</v>
      </c>
      <c r="B56" s="534"/>
      <c r="C56" s="534"/>
      <c r="D56" s="534"/>
      <c r="E56" s="534"/>
      <c r="F56" s="534"/>
      <c r="G56" s="534"/>
      <c r="H56" s="534"/>
      <c r="I56" s="534"/>
      <c r="J56" s="535"/>
    </row>
    <row r="57" spans="1:10" ht="15.75">
      <c r="A57" s="190" t="s">
        <v>273</v>
      </c>
      <c r="B57" s="191"/>
      <c r="C57" s="191"/>
      <c r="D57" s="133">
        <v>61460115843</v>
      </c>
      <c r="E57" s="133">
        <v>127303384415</v>
      </c>
      <c r="F57" s="134"/>
      <c r="G57" s="133">
        <v>2378360750</v>
      </c>
      <c r="H57" s="133">
        <v>731737846</v>
      </c>
      <c r="I57" s="523">
        <f>SUM(D57:H57)</f>
        <v>191873598854</v>
      </c>
      <c r="J57" s="483"/>
    </row>
    <row r="58" spans="1:10" ht="14.25">
      <c r="A58" s="235" t="s">
        <v>274</v>
      </c>
      <c r="B58" s="213"/>
      <c r="C58" s="213"/>
      <c r="D58" s="84"/>
      <c r="E58" s="84">
        <v>13136125045</v>
      </c>
      <c r="F58" s="135"/>
      <c r="G58" s="84"/>
      <c r="H58" s="84">
        <f>13000000+22514546+12000000</f>
        <v>47514546</v>
      </c>
      <c r="I58" s="486">
        <f>E58+G58+H58</f>
        <v>13183639591</v>
      </c>
      <c r="J58" s="487"/>
    </row>
    <row r="59" spans="1:10" ht="14.25">
      <c r="A59" s="242" t="s">
        <v>275</v>
      </c>
      <c r="B59" s="243"/>
      <c r="C59" s="243"/>
      <c r="D59" s="87">
        <v>1059090028</v>
      </c>
      <c r="E59" s="87"/>
      <c r="F59" s="136"/>
      <c r="G59" s="87"/>
      <c r="H59" s="87"/>
      <c r="I59" s="467">
        <f>D59+E59</f>
        <v>1059090028</v>
      </c>
      <c r="J59" s="468"/>
    </row>
    <row r="60" spans="1:10" ht="14.25">
      <c r="A60" s="242" t="s">
        <v>276</v>
      </c>
      <c r="B60" s="243"/>
      <c r="C60" s="243"/>
      <c r="D60" s="87"/>
      <c r="E60" s="87"/>
      <c r="F60" s="136"/>
      <c r="G60" s="87"/>
      <c r="H60" s="87"/>
      <c r="I60" s="467"/>
      <c r="J60" s="468"/>
    </row>
    <row r="61" spans="1:10" ht="14.25">
      <c r="A61" s="242" t="s">
        <v>277</v>
      </c>
      <c r="B61" s="243"/>
      <c r="C61" s="243"/>
      <c r="D61" s="87"/>
      <c r="E61" s="87"/>
      <c r="F61" s="136"/>
      <c r="G61" s="87"/>
      <c r="H61" s="87"/>
      <c r="I61" s="467">
        <f>D61+E61</f>
        <v>0</v>
      </c>
      <c r="J61" s="468"/>
    </row>
    <row r="62" spans="1:10" ht="14.25">
      <c r="A62" s="242" t="s">
        <v>278</v>
      </c>
      <c r="B62" s="243"/>
      <c r="C62" s="243"/>
      <c r="D62" s="87"/>
      <c r="E62" s="87"/>
      <c r="F62" s="136"/>
      <c r="G62" s="137"/>
      <c r="H62" s="87"/>
      <c r="I62" s="467">
        <f>D62+E62</f>
        <v>0</v>
      </c>
      <c r="J62" s="468"/>
    </row>
    <row r="63" spans="1:10" ht="14.25">
      <c r="A63" s="244" t="s">
        <v>279</v>
      </c>
      <c r="B63" s="245"/>
      <c r="C63" s="245"/>
      <c r="D63" s="89"/>
      <c r="E63" s="89"/>
      <c r="F63" s="138"/>
      <c r="G63" s="89"/>
      <c r="H63" s="89"/>
      <c r="I63" s="476"/>
      <c r="J63" s="477"/>
    </row>
    <row r="64" spans="1:10" ht="15.75">
      <c r="A64" s="190" t="s">
        <v>280</v>
      </c>
      <c r="B64" s="191"/>
      <c r="C64" s="191"/>
      <c r="D64" s="133">
        <f>D57+D59+D60</f>
        <v>62519205871</v>
      </c>
      <c r="E64" s="133">
        <f>E57+E58+E60</f>
        <v>140439509460</v>
      </c>
      <c r="F64" s="134"/>
      <c r="G64" s="133">
        <f>G57+G58+G60</f>
        <v>2378360750</v>
      </c>
      <c r="H64" s="133">
        <f>H57+H58</f>
        <v>779252392</v>
      </c>
      <c r="I64" s="523">
        <f>SUM(D64:H64)</f>
        <v>206116328473</v>
      </c>
      <c r="J64" s="483"/>
    </row>
    <row r="65" spans="1:10" ht="15.75">
      <c r="A65" s="190" t="s">
        <v>281</v>
      </c>
      <c r="B65" s="534"/>
      <c r="C65" s="534"/>
      <c r="D65" s="534"/>
      <c r="E65" s="534"/>
      <c r="F65" s="534"/>
      <c r="G65" s="534"/>
      <c r="H65" s="534"/>
      <c r="I65" s="534"/>
      <c r="J65" s="535"/>
    </row>
    <row r="66" spans="1:10" ht="15.75">
      <c r="A66" s="515" t="str">
        <f>$A$57</f>
        <v>Soá dö 01/01/2009</v>
      </c>
      <c r="B66" s="516"/>
      <c r="C66" s="516"/>
      <c r="D66" s="139">
        <v>24647953284</v>
      </c>
      <c r="E66" s="139">
        <v>80125197765</v>
      </c>
      <c r="F66" s="140"/>
      <c r="G66" s="139">
        <v>1545130790</v>
      </c>
      <c r="H66" s="139">
        <v>462812763</v>
      </c>
      <c r="I66" s="517">
        <f>SUM(D66:H66)</f>
        <v>106781094602</v>
      </c>
      <c r="J66" s="518"/>
    </row>
    <row r="67" spans="1:10" ht="14.25">
      <c r="A67" s="235" t="s">
        <v>282</v>
      </c>
      <c r="B67" s="213"/>
      <c r="C67" s="213"/>
      <c r="D67" s="84">
        <f>514285677+537425161+114155+543330932</f>
        <v>1595155925</v>
      </c>
      <c r="E67" s="84">
        <f>2732812235+2942980885+20554+2971548940</f>
        <v>8647362614</v>
      </c>
      <c r="F67" s="135"/>
      <c r="G67" s="84">
        <f>59079600+56981542-360+26941372</f>
        <v>143002154</v>
      </c>
      <c r="H67" s="84">
        <f>11656636+11640152-3572+11114305</f>
        <v>34407521</v>
      </c>
      <c r="I67" s="542">
        <f>SUM(D67:H67)</f>
        <v>10419928214</v>
      </c>
      <c r="J67" s="543"/>
    </row>
    <row r="68" spans="1:10" ht="14.25">
      <c r="A68" s="242" t="s">
        <v>277</v>
      </c>
      <c r="B68" s="243"/>
      <c r="C68" s="243"/>
      <c r="D68" s="87"/>
      <c r="E68" s="87"/>
      <c r="F68" s="136"/>
      <c r="G68" s="87"/>
      <c r="H68" s="87"/>
      <c r="I68" s="467"/>
      <c r="J68" s="468"/>
    </row>
    <row r="69" spans="1:10" ht="14.25">
      <c r="A69" s="242" t="s">
        <v>278</v>
      </c>
      <c r="B69" s="243"/>
      <c r="C69" s="243"/>
      <c r="D69" s="87"/>
      <c r="E69" s="87"/>
      <c r="F69" s="136"/>
      <c r="G69" s="137"/>
      <c r="H69" s="87"/>
      <c r="I69" s="538"/>
      <c r="J69" s="539"/>
    </row>
    <row r="70" spans="1:10" ht="14.25">
      <c r="A70" s="244" t="s">
        <v>279</v>
      </c>
      <c r="B70" s="245"/>
      <c r="C70" s="245"/>
      <c r="D70" s="89"/>
      <c r="E70" s="89"/>
      <c r="F70" s="138"/>
      <c r="G70" s="89"/>
      <c r="H70" s="89"/>
      <c r="I70" s="540"/>
      <c r="J70" s="541"/>
    </row>
    <row r="71" spans="1:10" ht="15.75">
      <c r="A71" s="515" t="str">
        <f>$A$64</f>
        <v>Soá dö 30/09/2009</v>
      </c>
      <c r="B71" s="516"/>
      <c r="C71" s="516"/>
      <c r="D71" s="139">
        <f>D66+D67</f>
        <v>26243109209</v>
      </c>
      <c r="E71" s="139">
        <f>E66+E67+E70</f>
        <v>88772560379</v>
      </c>
      <c r="F71" s="140"/>
      <c r="G71" s="139">
        <f>G66+G67+G69+G70</f>
        <v>1688132944</v>
      </c>
      <c r="H71" s="139">
        <f>H66+H67+H70</f>
        <v>497220284</v>
      </c>
      <c r="I71" s="517">
        <f>SUM(D71:H71)</f>
        <v>117201022816</v>
      </c>
      <c r="J71" s="518"/>
    </row>
    <row r="72" spans="1:10" ht="14.25">
      <c r="A72" s="143"/>
      <c r="B72" s="81"/>
      <c r="C72" s="81"/>
      <c r="D72" s="55"/>
      <c r="E72" s="55"/>
      <c r="F72" s="102"/>
      <c r="G72" s="55"/>
      <c r="H72" s="55"/>
      <c r="I72" s="125"/>
      <c r="J72" s="126"/>
    </row>
    <row r="73" spans="1:10" ht="15.75">
      <c r="A73" s="190" t="s">
        <v>283</v>
      </c>
      <c r="B73" s="534"/>
      <c r="C73" s="534"/>
      <c r="D73" s="534"/>
      <c r="E73" s="534"/>
      <c r="F73" s="534"/>
      <c r="G73" s="534"/>
      <c r="H73" s="534"/>
      <c r="I73" s="534"/>
      <c r="J73" s="535"/>
    </row>
    <row r="74" spans="1:10" ht="14.25">
      <c r="A74" s="457" t="s">
        <v>284</v>
      </c>
      <c r="B74" s="458"/>
      <c r="C74" s="458"/>
      <c r="D74" s="144">
        <f>D57-D66</f>
        <v>36812162559</v>
      </c>
      <c r="E74" s="144">
        <f>E57-E66</f>
        <v>47178186650</v>
      </c>
      <c r="F74" s="144">
        <f>F57-F66</f>
        <v>0</v>
      </c>
      <c r="G74" s="144">
        <f>G57-G66</f>
        <v>833229960</v>
      </c>
      <c r="H74" s="144">
        <f>H57-H66</f>
        <v>268925083</v>
      </c>
      <c r="I74" s="536">
        <f>SUM(D74:H74)</f>
        <v>85092504252</v>
      </c>
      <c r="J74" s="537"/>
    </row>
    <row r="75" spans="1:10" ht="14.25">
      <c r="A75" s="307" t="s">
        <v>285</v>
      </c>
      <c r="B75" s="308"/>
      <c r="C75" s="308"/>
      <c r="D75" s="152">
        <f>D64-D71</f>
        <v>36276096662</v>
      </c>
      <c r="E75" s="152">
        <f>E64-E71</f>
        <v>51666949081</v>
      </c>
      <c r="F75" s="152">
        <f>F64-F71</f>
        <v>0</v>
      </c>
      <c r="G75" s="152">
        <f>G64-G71</f>
        <v>690227806</v>
      </c>
      <c r="H75" s="152">
        <f>H64-H71</f>
        <v>282032108</v>
      </c>
      <c r="I75" s="480">
        <f>SUM(D75:H75)</f>
        <v>88915305657</v>
      </c>
      <c r="J75" s="481"/>
    </row>
    <row r="76" spans="1:10" ht="14.25">
      <c r="A76" s="1" t="s">
        <v>286</v>
      </c>
      <c r="B76" s="1"/>
      <c r="C76" s="1"/>
      <c r="D76" s="1"/>
      <c r="E76" s="1"/>
      <c r="F76" s="1"/>
      <c r="G76" s="1"/>
      <c r="H76" s="1"/>
      <c r="I76" s="80"/>
      <c r="J76" s="80"/>
    </row>
    <row r="77" spans="1:10" ht="14.25">
      <c r="A77" s="1" t="s">
        <v>287</v>
      </c>
      <c r="B77" s="1"/>
      <c r="C77" s="1"/>
      <c r="D77" s="1"/>
      <c r="E77" s="1"/>
      <c r="F77" s="1"/>
      <c r="G77" s="1"/>
      <c r="H77" s="80"/>
      <c r="I77" s="80"/>
      <c r="J77" s="80"/>
    </row>
    <row r="78" spans="1:10" ht="14.25">
      <c r="A78" s="1" t="s">
        <v>288</v>
      </c>
      <c r="B78" s="1"/>
      <c r="C78" s="1"/>
      <c r="D78" s="1"/>
      <c r="E78" s="1"/>
      <c r="F78" s="1"/>
      <c r="G78" s="1"/>
      <c r="H78" s="1"/>
      <c r="I78" s="80"/>
      <c r="J78" s="80"/>
    </row>
    <row r="79" spans="1:10" ht="14.25">
      <c r="A79" s="1" t="s">
        <v>289</v>
      </c>
      <c r="B79" s="1"/>
      <c r="C79" s="1"/>
      <c r="D79" s="1"/>
      <c r="E79" s="1"/>
      <c r="F79" s="1"/>
      <c r="G79" s="1"/>
      <c r="H79" s="1"/>
      <c r="I79" s="80"/>
      <c r="J79" s="80"/>
    </row>
    <row r="80" spans="1:10" ht="14.25">
      <c r="A80" s="1" t="s">
        <v>290</v>
      </c>
      <c r="B80" s="1"/>
      <c r="C80" s="1"/>
      <c r="D80" s="1"/>
      <c r="E80" s="153"/>
      <c r="F80" s="1"/>
      <c r="G80" s="342"/>
      <c r="H80" s="342"/>
      <c r="I80" s="525"/>
      <c r="J80" s="525"/>
    </row>
    <row r="81" spans="1:10" ht="15.75">
      <c r="A81" s="234" t="s">
        <v>291</v>
      </c>
      <c r="B81" s="412"/>
      <c r="C81" s="412"/>
      <c r="D81" s="412"/>
      <c r="E81" s="412"/>
      <c r="F81" s="412"/>
      <c r="G81" s="412"/>
      <c r="H81" s="412"/>
      <c r="I81" s="412"/>
      <c r="J81" s="412"/>
    </row>
    <row r="82" spans="1:10" ht="12.75">
      <c r="A82" s="413" t="s">
        <v>266</v>
      </c>
      <c r="B82" s="414"/>
      <c r="C82" s="531"/>
      <c r="D82" s="401" t="s">
        <v>292</v>
      </c>
      <c r="E82" s="401" t="s">
        <v>268</v>
      </c>
      <c r="F82" s="401" t="s">
        <v>269</v>
      </c>
      <c r="G82" s="401" t="s">
        <v>293</v>
      </c>
      <c r="H82" s="414" t="s">
        <v>294</v>
      </c>
      <c r="I82" s="532" t="s">
        <v>271</v>
      </c>
      <c r="J82" s="505"/>
    </row>
    <row r="83" spans="1:10" ht="12.75">
      <c r="A83" s="358"/>
      <c r="B83" s="389"/>
      <c r="C83" s="359"/>
      <c r="D83" s="349"/>
      <c r="E83" s="349"/>
      <c r="F83" s="349"/>
      <c r="G83" s="349"/>
      <c r="H83" s="389"/>
      <c r="I83" s="533"/>
      <c r="J83" s="405"/>
    </row>
    <row r="84" spans="1:10" ht="15.75">
      <c r="A84" s="190" t="s">
        <v>295</v>
      </c>
      <c r="B84" s="191"/>
      <c r="C84" s="191"/>
      <c r="D84" s="191"/>
      <c r="E84" s="191"/>
      <c r="F84" s="191"/>
      <c r="G84" s="191"/>
      <c r="H84" s="191"/>
      <c r="I84" s="191"/>
      <c r="J84" s="192"/>
    </row>
    <row r="85" spans="1:10" ht="14.25">
      <c r="A85" s="529" t="str">
        <f>$A$57</f>
        <v>Soá dö 01/01/2009</v>
      </c>
      <c r="B85" s="530"/>
      <c r="C85" s="530"/>
      <c r="D85" s="102"/>
      <c r="E85" s="102"/>
      <c r="F85" s="102"/>
      <c r="G85" s="102"/>
      <c r="H85" s="102"/>
      <c r="I85" s="452"/>
      <c r="J85" s="453"/>
    </row>
    <row r="86" spans="1:10" ht="14.25">
      <c r="A86" s="154" t="s">
        <v>296</v>
      </c>
      <c r="B86" s="155"/>
      <c r="C86" s="155"/>
      <c r="D86" s="127"/>
      <c r="E86" s="127"/>
      <c r="F86" s="127"/>
      <c r="G86" s="127"/>
      <c r="H86" s="127"/>
      <c r="I86" s="502"/>
      <c r="J86" s="503"/>
    </row>
    <row r="87" spans="1:10" ht="14.25">
      <c r="A87" s="157" t="s">
        <v>297</v>
      </c>
      <c r="B87" s="158"/>
      <c r="C87" s="158"/>
      <c r="D87" s="159"/>
      <c r="E87" s="159"/>
      <c r="F87" s="159"/>
      <c r="G87" s="159"/>
      <c r="H87" s="159"/>
      <c r="I87" s="167"/>
      <c r="J87" s="168"/>
    </row>
    <row r="88" spans="1:10" ht="14.25">
      <c r="A88" s="157" t="s">
        <v>276</v>
      </c>
      <c r="B88" s="158"/>
      <c r="C88" s="158"/>
      <c r="D88" s="159"/>
      <c r="E88" s="159"/>
      <c r="F88" s="159"/>
      <c r="G88" s="159"/>
      <c r="H88" s="159"/>
      <c r="I88" s="160"/>
      <c r="J88" s="161"/>
    </row>
    <row r="89" spans="1:10" ht="14.25">
      <c r="A89" s="162" t="s">
        <v>298</v>
      </c>
      <c r="B89" s="163"/>
      <c r="C89" s="163"/>
      <c r="D89" s="159"/>
      <c r="E89" s="159"/>
      <c r="F89" s="159"/>
      <c r="G89" s="159"/>
      <c r="H89" s="159"/>
      <c r="I89" s="167"/>
      <c r="J89" s="168"/>
    </row>
    <row r="90" spans="1:10" ht="14.25">
      <c r="A90" s="164" t="s">
        <v>279</v>
      </c>
      <c r="B90" s="163"/>
      <c r="C90" s="163"/>
      <c r="D90" s="159"/>
      <c r="E90" s="101"/>
      <c r="F90" s="101"/>
      <c r="G90" s="101"/>
      <c r="H90" s="101"/>
      <c r="I90" s="123"/>
      <c r="J90" s="124"/>
    </row>
    <row r="91" spans="1:10" ht="14.25">
      <c r="A91" s="529" t="str">
        <f>$A$64</f>
        <v>Soá dö 30/09/2009</v>
      </c>
      <c r="B91" s="530"/>
      <c r="C91" s="530"/>
      <c r="D91" s="102"/>
      <c r="E91" s="102"/>
      <c r="F91" s="102"/>
      <c r="G91" s="102"/>
      <c r="H91" s="102"/>
      <c r="I91" s="452"/>
      <c r="J91" s="453"/>
    </row>
    <row r="92" spans="1:10" ht="15.75">
      <c r="A92" s="190" t="s">
        <v>281</v>
      </c>
      <c r="B92" s="191"/>
      <c r="C92" s="191"/>
      <c r="D92" s="191"/>
      <c r="E92" s="191"/>
      <c r="F92" s="191"/>
      <c r="G92" s="191"/>
      <c r="H92" s="191"/>
      <c r="I92" s="191"/>
      <c r="J92" s="192"/>
    </row>
    <row r="93" spans="1:10" ht="14.25">
      <c r="A93" s="529" t="str">
        <f>$A$57</f>
        <v>Soá dö 01/01/2009</v>
      </c>
      <c r="B93" s="530"/>
      <c r="C93" s="530"/>
      <c r="D93" s="102"/>
      <c r="E93" s="102"/>
      <c r="F93" s="102"/>
      <c r="G93" s="102"/>
      <c r="H93" s="102"/>
      <c r="I93" s="452"/>
      <c r="J93" s="453"/>
    </row>
    <row r="94" spans="1:10" ht="14.25">
      <c r="A94" s="490" t="s">
        <v>299</v>
      </c>
      <c r="B94" s="491"/>
      <c r="C94" s="491"/>
      <c r="D94" s="159"/>
      <c r="E94" s="159"/>
      <c r="F94" s="159"/>
      <c r="G94" s="159"/>
      <c r="H94" s="159"/>
      <c r="I94" s="167"/>
      <c r="J94" s="168"/>
    </row>
    <row r="95" spans="1:10" ht="14.25">
      <c r="A95" s="157" t="s">
        <v>297</v>
      </c>
      <c r="B95" s="158"/>
      <c r="C95" s="158"/>
      <c r="D95" s="159"/>
      <c r="E95" s="159"/>
      <c r="F95" s="159"/>
      <c r="G95" s="159"/>
      <c r="H95" s="159"/>
      <c r="I95" s="167"/>
      <c r="J95" s="168"/>
    </row>
    <row r="96" spans="1:10" ht="14.25">
      <c r="A96" s="157" t="s">
        <v>276</v>
      </c>
      <c r="B96" s="158"/>
      <c r="C96" s="158"/>
      <c r="D96" s="159"/>
      <c r="E96" s="159"/>
      <c r="F96" s="159"/>
      <c r="G96" s="159"/>
      <c r="H96" s="159"/>
      <c r="I96" s="160"/>
      <c r="J96" s="161"/>
    </row>
    <row r="97" spans="1:10" ht="14.25">
      <c r="A97" s="162" t="s">
        <v>298</v>
      </c>
      <c r="B97" s="163"/>
      <c r="C97" s="163"/>
      <c r="D97" s="159"/>
      <c r="E97" s="159"/>
      <c r="F97" s="159"/>
      <c r="G97" s="159"/>
      <c r="H97" s="159"/>
      <c r="I97" s="167"/>
      <c r="J97" s="168"/>
    </row>
    <row r="98" spans="1:10" ht="14.25">
      <c r="A98" s="164" t="s">
        <v>279</v>
      </c>
      <c r="B98" s="163"/>
      <c r="C98" s="163"/>
      <c r="D98" s="159"/>
      <c r="E98" s="159"/>
      <c r="F98" s="159"/>
      <c r="G98" s="159"/>
      <c r="H98" s="159"/>
      <c r="I98" s="160"/>
      <c r="J98" s="161"/>
    </row>
    <row r="99" spans="1:10" ht="14.25">
      <c r="A99" s="529" t="str">
        <f>$A$64</f>
        <v>Soá dö 30/09/2009</v>
      </c>
      <c r="B99" s="530"/>
      <c r="C99" s="530"/>
      <c r="D99" s="102"/>
      <c r="E99" s="102"/>
      <c r="F99" s="102"/>
      <c r="G99" s="102"/>
      <c r="H99" s="102"/>
      <c r="I99" s="452"/>
      <c r="J99" s="453"/>
    </row>
    <row r="100" spans="1:10" ht="15.75">
      <c r="A100" s="526" t="s">
        <v>300</v>
      </c>
      <c r="B100" s="527"/>
      <c r="C100" s="527"/>
      <c r="D100" s="527"/>
      <c r="E100" s="527"/>
      <c r="F100" s="527"/>
      <c r="G100" s="527"/>
      <c r="H100" s="527"/>
      <c r="I100" s="527"/>
      <c r="J100" s="528"/>
    </row>
    <row r="101" spans="1:10" ht="14.25">
      <c r="A101" s="457" t="str">
        <f>$A$74</f>
        <v> -Taïi ngaøy 01/01/2009</v>
      </c>
      <c r="B101" s="458"/>
      <c r="C101" s="458"/>
      <c r="D101" s="159"/>
      <c r="E101" s="159"/>
      <c r="F101" s="159"/>
      <c r="G101" s="159"/>
      <c r="H101" s="159"/>
      <c r="I101" s="167"/>
      <c r="J101" s="168"/>
    </row>
    <row r="102" spans="1:10" ht="14.25">
      <c r="A102" s="307" t="str">
        <f>$A$75</f>
        <v> -Taïi ngaøy 30/09/2009</v>
      </c>
      <c r="B102" s="308"/>
      <c r="C102" s="308"/>
      <c r="D102" s="101"/>
      <c r="E102" s="101"/>
      <c r="F102" s="101"/>
      <c r="G102" s="101"/>
      <c r="H102" s="101"/>
      <c r="I102" s="488"/>
      <c r="J102" s="489"/>
    </row>
    <row r="103" spans="1:10" ht="14.25">
      <c r="A103" s="524"/>
      <c r="B103" s="524"/>
      <c r="C103" s="524"/>
      <c r="D103" s="1"/>
      <c r="E103" s="1"/>
      <c r="F103" s="1"/>
      <c r="G103" s="1"/>
      <c r="H103" s="1"/>
      <c r="I103" s="525"/>
      <c r="J103" s="525"/>
    </row>
    <row r="104" spans="1:10" ht="14.25">
      <c r="A104" s="1" t="s">
        <v>301</v>
      </c>
      <c r="B104" s="1"/>
      <c r="C104" s="1"/>
      <c r="D104" s="1"/>
      <c r="E104" s="1"/>
      <c r="F104" s="1"/>
      <c r="G104" s="1"/>
      <c r="H104" s="1"/>
      <c r="I104" s="80"/>
      <c r="J104" s="80"/>
    </row>
    <row r="105" spans="1:10" ht="14.25">
      <c r="A105" s="1" t="s">
        <v>302</v>
      </c>
      <c r="B105" s="1"/>
      <c r="C105" s="1"/>
      <c r="D105" s="1"/>
      <c r="E105" s="1"/>
      <c r="F105" s="1"/>
      <c r="G105" s="1"/>
      <c r="H105" s="1"/>
      <c r="I105" s="80"/>
      <c r="J105" s="80"/>
    </row>
    <row r="106" spans="1:10" ht="14.25">
      <c r="A106" s="1" t="s">
        <v>303</v>
      </c>
      <c r="B106" s="1"/>
      <c r="C106" s="1"/>
      <c r="D106" s="1"/>
      <c r="E106" s="1"/>
      <c r="F106" s="1"/>
      <c r="G106" s="1"/>
      <c r="H106" s="1"/>
      <c r="I106" s="80"/>
      <c r="J106" s="80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80"/>
      <c r="J107" s="80"/>
    </row>
    <row r="108" spans="1:10" ht="15.75">
      <c r="A108" s="234" t="s">
        <v>304</v>
      </c>
      <c r="B108" s="412"/>
      <c r="C108" s="412"/>
      <c r="D108" s="412"/>
      <c r="E108" s="412"/>
      <c r="F108" s="412"/>
      <c r="G108" s="412"/>
      <c r="H108" s="412"/>
      <c r="I108" s="412"/>
      <c r="J108" s="412"/>
    </row>
    <row r="109" spans="1:10" ht="12.75">
      <c r="A109" s="413" t="s">
        <v>266</v>
      </c>
      <c r="B109" s="414"/>
      <c r="C109" s="414"/>
      <c r="D109" s="401" t="s">
        <v>305</v>
      </c>
      <c r="E109" s="401" t="s">
        <v>306</v>
      </c>
      <c r="F109" s="401" t="s">
        <v>307</v>
      </c>
      <c r="G109" s="401" t="s">
        <v>308</v>
      </c>
      <c r="H109" s="401" t="s">
        <v>309</v>
      </c>
      <c r="I109" s="504" t="s">
        <v>271</v>
      </c>
      <c r="J109" s="505"/>
    </row>
    <row r="110" spans="1:10" ht="12.75">
      <c r="A110" s="358"/>
      <c r="B110" s="389"/>
      <c r="C110" s="389"/>
      <c r="D110" s="349"/>
      <c r="E110" s="349"/>
      <c r="F110" s="349"/>
      <c r="G110" s="349"/>
      <c r="H110" s="349"/>
      <c r="I110" s="404"/>
      <c r="J110" s="405"/>
    </row>
    <row r="111" spans="1:10" ht="15.75">
      <c r="A111" s="190" t="s">
        <v>310</v>
      </c>
      <c r="B111" s="191"/>
      <c r="C111" s="191"/>
      <c r="D111" s="191"/>
      <c r="E111" s="191"/>
      <c r="F111" s="191"/>
      <c r="G111" s="191"/>
      <c r="H111" s="191"/>
      <c r="I111" s="191"/>
      <c r="J111" s="192"/>
    </row>
    <row r="112" spans="1:10" ht="15.75">
      <c r="A112" s="190" t="str">
        <f>$A$57</f>
        <v>Soá dö 01/01/2009</v>
      </c>
      <c r="B112" s="191"/>
      <c r="C112" s="191"/>
      <c r="D112" s="133">
        <v>1872000000</v>
      </c>
      <c r="E112" s="133"/>
      <c r="F112" s="134"/>
      <c r="G112" s="133"/>
      <c r="H112" s="133">
        <v>589186516</v>
      </c>
      <c r="I112" s="523">
        <f>D112+H112</f>
        <v>2461186516</v>
      </c>
      <c r="J112" s="483"/>
    </row>
    <row r="113" spans="1:10" ht="14.25">
      <c r="A113" s="235" t="s">
        <v>311</v>
      </c>
      <c r="B113" s="213"/>
      <c r="C113" s="213"/>
      <c r="D113" s="84"/>
      <c r="E113" s="84"/>
      <c r="F113" s="135"/>
      <c r="G113" s="84"/>
      <c r="H113" s="84"/>
      <c r="I113" s="523">
        <f>D113+H113</f>
        <v>0</v>
      </c>
      <c r="J113" s="483"/>
    </row>
    <row r="114" spans="1:10" ht="14.25">
      <c r="A114" s="242" t="s">
        <v>312</v>
      </c>
      <c r="B114" s="243"/>
      <c r="C114" s="243"/>
      <c r="D114" s="87"/>
      <c r="E114" s="87"/>
      <c r="F114" s="136"/>
      <c r="G114" s="87"/>
      <c r="H114" s="87"/>
      <c r="I114" s="467"/>
      <c r="J114" s="468"/>
    </row>
    <row r="115" spans="1:10" ht="14.25">
      <c r="A115" s="242" t="s">
        <v>313</v>
      </c>
      <c r="B115" s="243"/>
      <c r="C115" s="243"/>
      <c r="D115" s="87"/>
      <c r="E115" s="87"/>
      <c r="F115" s="136"/>
      <c r="G115" s="87"/>
      <c r="H115" s="87"/>
      <c r="I115" s="467"/>
      <c r="J115" s="468"/>
    </row>
    <row r="116" spans="1:10" ht="14.25">
      <c r="A116" s="242" t="s">
        <v>276</v>
      </c>
      <c r="B116" s="243"/>
      <c r="C116" s="243"/>
      <c r="D116" s="87"/>
      <c r="E116" s="87"/>
      <c r="F116" s="136"/>
      <c r="G116" s="87"/>
      <c r="H116" s="87"/>
      <c r="I116" s="467"/>
      <c r="J116" s="468"/>
    </row>
    <row r="117" spans="1:10" ht="14.25">
      <c r="A117" s="242" t="s">
        <v>278</v>
      </c>
      <c r="B117" s="243"/>
      <c r="C117" s="243"/>
      <c r="D117" s="87"/>
      <c r="E117" s="87"/>
      <c r="F117" s="136"/>
      <c r="G117" s="87"/>
      <c r="H117" s="87"/>
      <c r="I117" s="467"/>
      <c r="J117" s="468"/>
    </row>
    <row r="118" spans="1:10" ht="14.25">
      <c r="A118" s="244" t="s">
        <v>279</v>
      </c>
      <c r="B118" s="245"/>
      <c r="C118" s="245"/>
      <c r="D118" s="89"/>
      <c r="E118" s="89"/>
      <c r="F118" s="138"/>
      <c r="G118" s="89"/>
      <c r="H118" s="89"/>
      <c r="I118" s="89"/>
      <c r="J118" s="90"/>
    </row>
    <row r="119" spans="1:10" ht="15.75">
      <c r="A119" s="190" t="str">
        <f>$A$64</f>
        <v>Soá dö 30/09/2009</v>
      </c>
      <c r="B119" s="191"/>
      <c r="C119" s="191"/>
      <c r="D119" s="133">
        <f>D112+D113</f>
        <v>1872000000</v>
      </c>
      <c r="E119" s="133">
        <f>E116</f>
        <v>0</v>
      </c>
      <c r="F119" s="134"/>
      <c r="G119" s="133"/>
      <c r="H119" s="133">
        <f>H112+H113</f>
        <v>589186516</v>
      </c>
      <c r="I119" s="523">
        <f>D119+H119</f>
        <v>2461186516</v>
      </c>
      <c r="J119" s="483"/>
    </row>
    <row r="120" spans="1:10" ht="15.75">
      <c r="A120" s="190" t="s">
        <v>281</v>
      </c>
      <c r="B120" s="191"/>
      <c r="C120" s="191"/>
      <c r="D120" s="191"/>
      <c r="E120" s="191"/>
      <c r="F120" s="191"/>
      <c r="G120" s="191"/>
      <c r="H120" s="191"/>
      <c r="I120" s="191"/>
      <c r="J120" s="192"/>
    </row>
    <row r="121" spans="1:10" ht="15.75">
      <c r="A121" s="515" t="str">
        <f>$A$57</f>
        <v>Soá dö 01/01/2009</v>
      </c>
      <c r="B121" s="516"/>
      <c r="C121" s="516"/>
      <c r="D121" s="139">
        <v>419344000</v>
      </c>
      <c r="E121" s="139"/>
      <c r="F121" s="140"/>
      <c r="G121" s="139"/>
      <c r="H121" s="139">
        <v>155422097</v>
      </c>
      <c r="I121" s="517">
        <f>SUM(D121:H121)</f>
        <v>574766097</v>
      </c>
      <c r="J121" s="518"/>
    </row>
    <row r="122" spans="1:10" ht="14.25">
      <c r="A122" s="235" t="s">
        <v>282</v>
      </c>
      <c r="B122" s="213"/>
      <c r="C122" s="213"/>
      <c r="D122" s="84">
        <f>9231660+9334325+90+9436900</f>
        <v>28002975</v>
      </c>
      <c r="E122" s="84"/>
      <c r="F122" s="135"/>
      <c r="G122" s="84"/>
      <c r="H122" s="84">
        <f>21760740+21990241-12150+22231892</f>
        <v>65970723</v>
      </c>
      <c r="I122" s="521">
        <f>SUM(D122:H122)</f>
        <v>93973698</v>
      </c>
      <c r="J122" s="522"/>
    </row>
    <row r="123" spans="1:10" ht="14.25">
      <c r="A123" s="242" t="s">
        <v>276</v>
      </c>
      <c r="B123" s="243"/>
      <c r="C123" s="243"/>
      <c r="D123" s="87"/>
      <c r="E123" s="87"/>
      <c r="F123" s="136"/>
      <c r="G123" s="87"/>
      <c r="H123" s="87"/>
      <c r="I123" s="141"/>
      <c r="J123" s="142"/>
    </row>
    <row r="124" spans="1:10" ht="14.25">
      <c r="A124" s="242" t="s">
        <v>278</v>
      </c>
      <c r="B124" s="243"/>
      <c r="C124" s="243"/>
      <c r="D124" s="87"/>
      <c r="E124" s="87"/>
      <c r="F124" s="136"/>
      <c r="G124" s="87"/>
      <c r="H124" s="87"/>
      <c r="I124" s="467"/>
      <c r="J124" s="468"/>
    </row>
    <row r="125" spans="1:10" ht="14.25">
      <c r="A125" s="244" t="s">
        <v>279</v>
      </c>
      <c r="B125" s="245"/>
      <c r="C125" s="245"/>
      <c r="D125" s="89"/>
      <c r="E125" s="89"/>
      <c r="F125" s="138"/>
      <c r="G125" s="89"/>
      <c r="H125" s="89"/>
      <c r="I125" s="476"/>
      <c r="J125" s="477"/>
    </row>
    <row r="126" spans="1:10" ht="15.75">
      <c r="A126" s="515" t="str">
        <f>$A$64</f>
        <v>Soá dö 30/09/2009</v>
      </c>
      <c r="B126" s="516"/>
      <c r="C126" s="516"/>
      <c r="D126" s="139">
        <f>D121+D122</f>
        <v>447346975</v>
      </c>
      <c r="E126" s="139">
        <f>E121+E122</f>
        <v>0</v>
      </c>
      <c r="F126" s="140"/>
      <c r="G126" s="139"/>
      <c r="H126" s="139">
        <f>H121+H122</f>
        <v>221392820</v>
      </c>
      <c r="I126" s="517">
        <f>SUM(D126:H126)</f>
        <v>668739795</v>
      </c>
      <c r="J126" s="518"/>
    </row>
    <row r="127" spans="1:10" ht="15.75">
      <c r="A127" s="190" t="s">
        <v>314</v>
      </c>
      <c r="B127" s="191"/>
      <c r="C127" s="191"/>
      <c r="D127" s="191"/>
      <c r="E127" s="191"/>
      <c r="F127" s="191"/>
      <c r="G127" s="191"/>
      <c r="H127" s="191"/>
      <c r="I127" s="191"/>
      <c r="J127" s="192"/>
    </row>
    <row r="128" spans="1:10" ht="14.25">
      <c r="A128" s="500" t="str">
        <f>$A$74</f>
        <v> -Taïi ngaøy 01/01/2009</v>
      </c>
      <c r="B128" s="501"/>
      <c r="C128" s="501"/>
      <c r="D128" s="173">
        <f>D112-D121</f>
        <v>1452656000</v>
      </c>
      <c r="E128" s="173">
        <f>E112-E121</f>
        <v>0</v>
      </c>
      <c r="F128" s="173">
        <f>F112-F121</f>
        <v>0</v>
      </c>
      <c r="G128" s="173">
        <f>G112-G121</f>
        <v>0</v>
      </c>
      <c r="H128" s="173"/>
      <c r="I128" s="519">
        <f>D128</f>
        <v>1452656000</v>
      </c>
      <c r="J128" s="520"/>
    </row>
    <row r="129" spans="1:10" ht="14.25">
      <c r="A129" s="174" t="str">
        <f>$A$75</f>
        <v> -Taïi ngaøy 30/09/2009</v>
      </c>
      <c r="B129" s="116"/>
      <c r="C129" s="116"/>
      <c r="D129" s="175">
        <f>D119-D126</f>
        <v>1424653025</v>
      </c>
      <c r="E129" s="175">
        <f>E119-E126</f>
        <v>0</v>
      </c>
      <c r="F129" s="175"/>
      <c r="G129" s="175"/>
      <c r="H129" s="175"/>
      <c r="I129" s="473">
        <f>D129+E129</f>
        <v>1424653025</v>
      </c>
      <c r="J129" s="474"/>
    </row>
    <row r="130" spans="1:10" ht="14.25">
      <c r="A130" s="1" t="s">
        <v>315</v>
      </c>
      <c r="B130" s="1"/>
      <c r="C130" s="1"/>
      <c r="D130" s="1"/>
      <c r="E130" s="1"/>
      <c r="F130" s="1"/>
      <c r="G130" s="1"/>
      <c r="H130" s="1"/>
      <c r="I130" s="80"/>
      <c r="J130" s="80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80"/>
      <c r="J131" s="80"/>
    </row>
    <row r="132" spans="1:10" ht="15.75">
      <c r="A132" s="190" t="s">
        <v>316</v>
      </c>
      <c r="B132" s="76"/>
      <c r="C132" s="76"/>
      <c r="D132" s="76"/>
      <c r="E132" s="76"/>
      <c r="F132" s="76"/>
      <c r="G132" s="82"/>
      <c r="H132" s="83">
        <f>H47</f>
        <v>40086</v>
      </c>
      <c r="I132" s="145" t="str">
        <f>I47</f>
        <v>Ñaàu naêm</v>
      </c>
      <c r="J132" s="166"/>
    </row>
    <row r="133" spans="1:10" ht="14.25">
      <c r="A133" s="513" t="s">
        <v>317</v>
      </c>
      <c r="B133" s="514"/>
      <c r="C133" s="514"/>
      <c r="D133" s="514"/>
      <c r="E133" s="514"/>
      <c r="F133" s="514"/>
      <c r="G133" s="502"/>
      <c r="H133" s="502"/>
      <c r="I133" s="502"/>
      <c r="J133" s="503"/>
    </row>
    <row r="134" spans="1:10" ht="14.25">
      <c r="A134" s="508" t="s">
        <v>318</v>
      </c>
      <c r="B134" s="509"/>
      <c r="C134" s="509"/>
      <c r="D134" s="509"/>
      <c r="E134" s="509"/>
      <c r="F134" s="509"/>
      <c r="G134" s="512"/>
      <c r="H134" s="512"/>
      <c r="I134" s="488"/>
      <c r="J134" s="489"/>
    </row>
    <row r="135" spans="1:10" ht="14.25">
      <c r="A135" s="500" t="s">
        <v>319</v>
      </c>
      <c r="B135" s="501"/>
      <c r="C135" s="501"/>
      <c r="D135" s="501"/>
      <c r="E135" s="501"/>
      <c r="F135" s="155"/>
      <c r="G135" s="176"/>
      <c r="H135" s="176"/>
      <c r="I135" s="167"/>
      <c r="J135" s="168"/>
    </row>
    <row r="136" spans="1:10" ht="14.25">
      <c r="A136" s="506" t="s">
        <v>319</v>
      </c>
      <c r="B136" s="507"/>
      <c r="C136" s="507"/>
      <c r="D136" s="507"/>
      <c r="E136" s="507"/>
      <c r="F136" s="507"/>
      <c r="G136" s="456"/>
      <c r="H136" s="456"/>
      <c r="I136" s="167"/>
      <c r="J136" s="168"/>
    </row>
    <row r="137" spans="1:10" ht="15.75">
      <c r="A137" s="508" t="s">
        <v>320</v>
      </c>
      <c r="B137" s="509"/>
      <c r="C137" s="509"/>
      <c r="D137" s="509"/>
      <c r="E137" s="509"/>
      <c r="F137" s="509"/>
      <c r="G137" s="101"/>
      <c r="H137" s="178">
        <v>2032712189</v>
      </c>
      <c r="I137" s="510">
        <v>6089597349</v>
      </c>
      <c r="J137" s="511"/>
    </row>
    <row r="138" spans="1:10" ht="15.75">
      <c r="A138" s="191" t="s">
        <v>321</v>
      </c>
      <c r="B138" s="76"/>
      <c r="C138" s="76"/>
      <c r="D138" s="76"/>
      <c r="E138" s="76"/>
      <c r="F138" s="76"/>
      <c r="G138" s="76"/>
      <c r="H138" s="76"/>
      <c r="I138" s="76"/>
      <c r="J138" s="76"/>
    </row>
    <row r="139" spans="1:10" ht="14.25">
      <c r="A139" s="413" t="s">
        <v>266</v>
      </c>
      <c r="B139" s="414"/>
      <c r="C139" s="414"/>
      <c r="D139" s="414"/>
      <c r="E139" s="401" t="s">
        <v>322</v>
      </c>
      <c r="F139" s="127"/>
      <c r="G139" s="401" t="s">
        <v>323</v>
      </c>
      <c r="H139" s="401" t="s">
        <v>324</v>
      </c>
      <c r="I139" s="504" t="s">
        <v>325</v>
      </c>
      <c r="J139" s="505"/>
    </row>
    <row r="140" spans="1:10" ht="14.25">
      <c r="A140" s="358"/>
      <c r="B140" s="389"/>
      <c r="C140" s="389"/>
      <c r="D140" s="389"/>
      <c r="E140" s="349"/>
      <c r="F140" s="101"/>
      <c r="G140" s="349"/>
      <c r="H140" s="349"/>
      <c r="I140" s="404"/>
      <c r="J140" s="405"/>
    </row>
    <row r="141" spans="1:10" ht="15.75">
      <c r="A141" s="190" t="s">
        <v>326</v>
      </c>
      <c r="B141" s="191"/>
      <c r="C141" s="191"/>
      <c r="D141" s="191"/>
      <c r="E141" s="191"/>
      <c r="F141" s="191"/>
      <c r="G141" s="191"/>
      <c r="H141" s="191"/>
      <c r="I141" s="191"/>
      <c r="J141" s="192"/>
    </row>
    <row r="142" spans="1:10" ht="14.25">
      <c r="A142" s="457" t="s">
        <v>327</v>
      </c>
      <c r="B142" s="458"/>
      <c r="C142" s="458"/>
      <c r="D142" s="458"/>
      <c r="E142" s="159"/>
      <c r="F142" s="159"/>
      <c r="G142" s="159"/>
      <c r="H142" s="159"/>
      <c r="I142" s="167"/>
      <c r="J142" s="168"/>
    </row>
    <row r="143" spans="1:10" ht="14.25">
      <c r="A143" s="457" t="s">
        <v>328</v>
      </c>
      <c r="B143" s="458"/>
      <c r="C143" s="458"/>
      <c r="D143" s="458"/>
      <c r="E143" s="159"/>
      <c r="F143" s="159"/>
      <c r="G143" s="159"/>
      <c r="H143" s="159"/>
      <c r="I143" s="167"/>
      <c r="J143" s="168"/>
    </row>
    <row r="144" spans="1:10" ht="14.25">
      <c r="A144" s="457" t="s">
        <v>329</v>
      </c>
      <c r="B144" s="458"/>
      <c r="C144" s="458"/>
      <c r="D144" s="458"/>
      <c r="E144" s="159"/>
      <c r="F144" s="159"/>
      <c r="G144" s="159"/>
      <c r="H144" s="159"/>
      <c r="I144" s="167"/>
      <c r="J144" s="168"/>
    </row>
    <row r="145" spans="1:10" ht="14.25">
      <c r="A145" s="457" t="s">
        <v>330</v>
      </c>
      <c r="B145" s="458"/>
      <c r="C145" s="458"/>
      <c r="D145" s="458"/>
      <c r="E145" s="159"/>
      <c r="F145" s="159"/>
      <c r="G145" s="159"/>
      <c r="H145" s="159"/>
      <c r="I145" s="167"/>
      <c r="J145" s="168"/>
    </row>
    <row r="146" spans="1:10" ht="15.75">
      <c r="A146" s="190" t="s">
        <v>281</v>
      </c>
      <c r="B146" s="191"/>
      <c r="C146" s="191"/>
      <c r="D146" s="191"/>
      <c r="E146" s="191"/>
      <c r="F146" s="191"/>
      <c r="G146" s="191"/>
      <c r="H146" s="191"/>
      <c r="I146" s="191"/>
      <c r="J146" s="192"/>
    </row>
    <row r="147" spans="1:10" ht="14.25">
      <c r="A147" s="500" t="s">
        <v>327</v>
      </c>
      <c r="B147" s="501"/>
      <c r="C147" s="501"/>
      <c r="D147" s="501"/>
      <c r="E147" s="127"/>
      <c r="F147" s="127"/>
      <c r="G147" s="127"/>
      <c r="H147" s="127"/>
      <c r="I147" s="502"/>
      <c r="J147" s="503"/>
    </row>
    <row r="148" spans="1:10" ht="14.25">
      <c r="A148" s="457" t="s">
        <v>328</v>
      </c>
      <c r="B148" s="458"/>
      <c r="C148" s="458"/>
      <c r="D148" s="458"/>
      <c r="E148" s="159"/>
      <c r="F148" s="159"/>
      <c r="G148" s="159"/>
      <c r="H148" s="159"/>
      <c r="I148" s="167"/>
      <c r="J148" s="168"/>
    </row>
    <row r="149" spans="1:10" ht="14.25">
      <c r="A149" s="457" t="s">
        <v>329</v>
      </c>
      <c r="B149" s="458"/>
      <c r="C149" s="458"/>
      <c r="D149" s="458"/>
      <c r="E149" s="159"/>
      <c r="F149" s="159"/>
      <c r="G149" s="159"/>
      <c r="H149" s="159"/>
      <c r="I149" s="167"/>
      <c r="J149" s="168"/>
    </row>
    <row r="150" spans="1:10" ht="14.25">
      <c r="A150" s="457" t="s">
        <v>330</v>
      </c>
      <c r="B150" s="458"/>
      <c r="C150" s="458"/>
      <c r="D150" s="458"/>
      <c r="E150" s="101"/>
      <c r="F150" s="101"/>
      <c r="G150" s="101"/>
      <c r="H150" s="101"/>
      <c r="I150" s="488"/>
      <c r="J150" s="489"/>
    </row>
    <row r="151" spans="1:10" ht="15.75">
      <c r="A151" s="190" t="s">
        <v>331</v>
      </c>
      <c r="B151" s="191"/>
      <c r="C151" s="191"/>
      <c r="D151" s="191"/>
      <c r="E151" s="191"/>
      <c r="F151" s="191"/>
      <c r="G151" s="191"/>
      <c r="H151" s="191"/>
      <c r="I151" s="191"/>
      <c r="J151" s="192"/>
    </row>
    <row r="152" spans="1:10" ht="14.25">
      <c r="A152" s="457" t="s">
        <v>327</v>
      </c>
      <c r="B152" s="458"/>
      <c r="C152" s="458"/>
      <c r="D152" s="458"/>
      <c r="E152" s="159"/>
      <c r="F152" s="159"/>
      <c r="G152" s="159"/>
      <c r="H152" s="159"/>
      <c r="I152" s="167"/>
      <c r="J152" s="168"/>
    </row>
    <row r="153" spans="1:10" ht="14.25">
      <c r="A153" s="457" t="s">
        <v>328</v>
      </c>
      <c r="B153" s="458"/>
      <c r="C153" s="458"/>
      <c r="D153" s="458"/>
      <c r="E153" s="159"/>
      <c r="F153" s="159"/>
      <c r="G153" s="159"/>
      <c r="H153" s="159"/>
      <c r="I153" s="167"/>
      <c r="J153" s="168"/>
    </row>
    <row r="154" spans="1:10" ht="14.25">
      <c r="A154" s="457" t="s">
        <v>329</v>
      </c>
      <c r="B154" s="458"/>
      <c r="C154" s="458"/>
      <c r="D154" s="458"/>
      <c r="E154" s="159"/>
      <c r="F154" s="159"/>
      <c r="G154" s="159"/>
      <c r="H154" s="159"/>
      <c r="I154" s="167"/>
      <c r="J154" s="168"/>
    </row>
    <row r="155" spans="1:10" ht="14.25">
      <c r="A155" s="307" t="s">
        <v>330</v>
      </c>
      <c r="B155" s="308"/>
      <c r="C155" s="308"/>
      <c r="D155" s="308"/>
      <c r="E155" s="101"/>
      <c r="F155" s="101"/>
      <c r="G155" s="101"/>
      <c r="H155" s="101"/>
      <c r="I155" s="179"/>
      <c r="J155" s="180"/>
    </row>
    <row r="156" spans="1:10" ht="14.25">
      <c r="A156" s="1" t="s">
        <v>332</v>
      </c>
      <c r="B156" s="1"/>
      <c r="C156" s="1"/>
      <c r="D156" s="1"/>
      <c r="E156" s="1"/>
      <c r="F156" s="1"/>
      <c r="G156" s="1"/>
      <c r="H156" s="1"/>
      <c r="I156" s="80"/>
      <c r="J156" s="80"/>
    </row>
    <row r="157" spans="1:10" ht="14.25">
      <c r="A157" s="1"/>
      <c r="B157" s="1"/>
      <c r="C157" s="1"/>
      <c r="D157" s="1"/>
      <c r="E157" s="1"/>
      <c r="F157" s="1"/>
      <c r="G157" s="1"/>
      <c r="H157" s="1"/>
      <c r="I157" s="80"/>
      <c r="J157" s="80"/>
    </row>
    <row r="158" spans="1:10" ht="15.75">
      <c r="A158" s="190" t="s">
        <v>333</v>
      </c>
      <c r="B158" s="191"/>
      <c r="C158" s="191"/>
      <c r="D158" s="191"/>
      <c r="E158" s="191"/>
      <c r="F158" s="191"/>
      <c r="G158" s="82"/>
      <c r="H158" s="83">
        <f>H132</f>
        <v>40086</v>
      </c>
      <c r="I158" s="145" t="str">
        <f>I132</f>
        <v>Ñaàu naêm</v>
      </c>
      <c r="J158" s="166"/>
    </row>
    <row r="159" spans="1:10" ht="14.25">
      <c r="A159" s="75"/>
      <c r="B159" s="76"/>
      <c r="C159" s="76"/>
      <c r="D159" s="76"/>
      <c r="E159" s="76"/>
      <c r="F159" s="76"/>
      <c r="G159" s="82"/>
      <c r="H159" s="181"/>
      <c r="I159" s="182"/>
      <c r="J159" s="183"/>
    </row>
    <row r="160" spans="1:10" ht="14.25">
      <c r="A160" s="490" t="s">
        <v>334</v>
      </c>
      <c r="B160" s="491"/>
      <c r="C160" s="491"/>
      <c r="D160" s="491"/>
      <c r="E160" s="491"/>
      <c r="F160" s="491"/>
      <c r="G160" s="167"/>
      <c r="H160" s="167"/>
      <c r="I160" s="167"/>
      <c r="J160" s="168"/>
    </row>
    <row r="161" spans="1:10" ht="14.25">
      <c r="A161" s="490" t="s">
        <v>335</v>
      </c>
      <c r="B161" s="491"/>
      <c r="C161" s="491"/>
      <c r="D161" s="491"/>
      <c r="E161" s="491"/>
      <c r="F161" s="491"/>
      <c r="G161" s="498">
        <f>'[1]CDKT'!D54</f>
        <v>10000000</v>
      </c>
      <c r="H161" s="498"/>
      <c r="I161" s="498">
        <v>10000000</v>
      </c>
      <c r="J161" s="499"/>
    </row>
    <row r="162" spans="1:10" ht="14.25">
      <c r="A162" s="490" t="s">
        <v>336</v>
      </c>
      <c r="B162" s="491"/>
      <c r="C162" s="491"/>
      <c r="D162" s="491"/>
      <c r="E162" s="491"/>
      <c r="F162" s="491"/>
      <c r="G162" s="498"/>
      <c r="H162" s="498"/>
      <c r="I162" s="498"/>
      <c r="J162" s="499"/>
    </row>
    <row r="163" spans="1:10" ht="14.25">
      <c r="A163" s="490" t="s">
        <v>337</v>
      </c>
      <c r="B163" s="491"/>
      <c r="C163" s="491"/>
      <c r="D163" s="491"/>
      <c r="E163" s="491"/>
      <c r="F163" s="491"/>
      <c r="G163" s="193"/>
      <c r="H163" s="193"/>
      <c r="I163" s="193"/>
      <c r="J163" s="194"/>
    </row>
    <row r="164" spans="1:10" ht="14.25">
      <c r="A164" s="490" t="s">
        <v>338</v>
      </c>
      <c r="B164" s="491"/>
      <c r="C164" s="491"/>
      <c r="D164" s="491"/>
      <c r="E164" s="491"/>
      <c r="F164" s="491"/>
      <c r="G164" s="498"/>
      <c r="H164" s="498"/>
      <c r="I164" s="498"/>
      <c r="J164" s="499"/>
    </row>
    <row r="165" spans="1:10" ht="15.75">
      <c r="A165" s="478" t="s">
        <v>225</v>
      </c>
      <c r="B165" s="479"/>
      <c r="C165" s="479"/>
      <c r="D165" s="479"/>
      <c r="E165" s="479"/>
      <c r="F165" s="479"/>
      <c r="G165" s="480">
        <f>G160+G161+G162+G164</f>
        <v>10000000</v>
      </c>
      <c r="H165" s="480"/>
      <c r="I165" s="496">
        <f>SUM(I161:J164)</f>
        <v>10000000</v>
      </c>
      <c r="J165" s="497"/>
    </row>
    <row r="166" spans="1:10" ht="15.75">
      <c r="A166" s="190" t="s">
        <v>339</v>
      </c>
      <c r="B166" s="191"/>
      <c r="C166" s="191"/>
      <c r="D166" s="191"/>
      <c r="E166" s="191"/>
      <c r="F166" s="191"/>
      <c r="G166" s="125"/>
      <c r="H166" s="83">
        <f>H158</f>
        <v>40086</v>
      </c>
      <c r="I166" s="145" t="str">
        <f>I158</f>
        <v>Ñaàu naêm</v>
      </c>
      <c r="J166" s="166"/>
    </row>
    <row r="167" spans="1:10" ht="14.25">
      <c r="A167" s="75"/>
      <c r="B167" s="76"/>
      <c r="C167" s="76"/>
      <c r="D167" s="76"/>
      <c r="E167" s="76"/>
      <c r="F167" s="76"/>
      <c r="G167" s="125"/>
      <c r="H167" s="181"/>
      <c r="I167" s="182"/>
      <c r="J167" s="183"/>
    </row>
    <row r="168" spans="1:10" ht="14.25">
      <c r="A168" s="490" t="s">
        <v>340</v>
      </c>
      <c r="B168" s="491"/>
      <c r="C168" s="491"/>
      <c r="D168" s="491"/>
      <c r="E168" s="491"/>
      <c r="F168" s="491"/>
      <c r="G168" s="494"/>
      <c r="H168" s="494"/>
      <c r="I168" s="494"/>
      <c r="J168" s="495"/>
    </row>
    <row r="169" spans="1:10" ht="14.25">
      <c r="A169" s="490" t="s">
        <v>341</v>
      </c>
      <c r="B169" s="491"/>
      <c r="C169" s="491"/>
      <c r="D169" s="491"/>
      <c r="E169" s="491"/>
      <c r="F169" s="491"/>
      <c r="G169" s="195"/>
      <c r="H169" s="196"/>
      <c r="I169" s="167"/>
      <c r="J169" s="168"/>
    </row>
    <row r="170" spans="1:10" ht="14.25">
      <c r="A170" s="490" t="s">
        <v>342</v>
      </c>
      <c r="B170" s="491"/>
      <c r="C170" s="491"/>
      <c r="D170" s="491"/>
      <c r="E170" s="491"/>
      <c r="F170" s="491"/>
      <c r="G170" s="195"/>
      <c r="H170" s="197"/>
      <c r="I170" s="160"/>
      <c r="J170" s="161"/>
    </row>
    <row r="171" spans="1:10" ht="14.25">
      <c r="A171" s="490" t="s">
        <v>343</v>
      </c>
      <c r="B171" s="491"/>
      <c r="C171" s="491"/>
      <c r="D171" s="491"/>
      <c r="E171" s="491"/>
      <c r="F171" s="491"/>
      <c r="G171" s="195"/>
      <c r="H171" s="197"/>
      <c r="I171" s="160"/>
      <c r="J171" s="161"/>
    </row>
    <row r="172" spans="1:10" ht="14.25">
      <c r="A172" s="162" t="s">
        <v>344</v>
      </c>
      <c r="B172" s="163"/>
      <c r="C172" s="163"/>
      <c r="D172" s="163"/>
      <c r="E172" s="163"/>
      <c r="F172" s="163"/>
      <c r="G172" s="195"/>
      <c r="H172" s="197"/>
      <c r="I172" s="160"/>
      <c r="J172" s="161"/>
    </row>
    <row r="173" spans="1:10" ht="14.25">
      <c r="A173" s="490" t="s">
        <v>345</v>
      </c>
      <c r="B173" s="491"/>
      <c r="C173" s="491"/>
      <c r="D173" s="491"/>
      <c r="E173" s="491"/>
      <c r="F173" s="491"/>
      <c r="G173" s="195"/>
      <c r="H173" s="196">
        <f>167775683+384539324+29486815+251033100</f>
        <v>832834922</v>
      </c>
      <c r="I173" s="167">
        <v>611262930</v>
      </c>
      <c r="J173" s="168"/>
    </row>
    <row r="174" spans="1:10" ht="14.25">
      <c r="A174" s="198" t="s">
        <v>346</v>
      </c>
      <c r="B174" s="163"/>
      <c r="C174" s="163"/>
      <c r="D174" s="163"/>
      <c r="E174" s="163"/>
      <c r="F174" s="163"/>
      <c r="G174" s="195"/>
      <c r="H174" s="196">
        <v>2190802603</v>
      </c>
      <c r="I174" s="167">
        <v>3115905077</v>
      </c>
      <c r="J174" s="168"/>
    </row>
    <row r="175" spans="1:10" ht="15.75">
      <c r="A175" s="478" t="s">
        <v>225</v>
      </c>
      <c r="B175" s="479"/>
      <c r="C175" s="479"/>
      <c r="D175" s="479"/>
      <c r="E175" s="479"/>
      <c r="F175" s="479"/>
      <c r="G175" s="290">
        <f>H174+H173+H172+H171+H170+H169+G168</f>
        <v>3023637525</v>
      </c>
      <c r="H175" s="290"/>
      <c r="I175" s="492">
        <f>SUM(I168:J174)</f>
        <v>3727168007</v>
      </c>
      <c r="J175" s="493"/>
    </row>
    <row r="176" spans="1:10" ht="15.75">
      <c r="A176" s="190" t="s">
        <v>347</v>
      </c>
      <c r="B176" s="76"/>
      <c r="C176" s="76"/>
      <c r="D176" s="76"/>
      <c r="E176" s="76"/>
      <c r="F176" s="76"/>
      <c r="G176" s="199"/>
      <c r="H176" s="83">
        <f>H166</f>
        <v>40086</v>
      </c>
      <c r="I176" s="145" t="str">
        <f>I166</f>
        <v>Ñaàu naêm</v>
      </c>
      <c r="J176" s="166"/>
    </row>
    <row r="177" spans="1:10" ht="14.25">
      <c r="A177" s="490" t="s">
        <v>348</v>
      </c>
      <c r="B177" s="491"/>
      <c r="C177" s="491"/>
      <c r="D177" s="491"/>
      <c r="E177" s="491"/>
      <c r="F177" s="491"/>
      <c r="G177" s="167">
        <f>'[1]CDKT'!D70</f>
        <v>24011352500</v>
      </c>
      <c r="H177" s="167"/>
      <c r="I177" s="167">
        <v>5000000000</v>
      </c>
      <c r="J177" s="168"/>
    </row>
    <row r="178" spans="1:10" ht="14.25">
      <c r="A178" s="454" t="s">
        <v>349</v>
      </c>
      <c r="B178" s="455"/>
      <c r="C178" s="455"/>
      <c r="D178" s="455"/>
      <c r="E178" s="455"/>
      <c r="F178" s="163"/>
      <c r="G178" s="167"/>
      <c r="H178" s="167"/>
      <c r="I178" s="167"/>
      <c r="J178" s="168"/>
    </row>
    <row r="179" spans="1:10" ht="15.75">
      <c r="A179" s="478" t="s">
        <v>225</v>
      </c>
      <c r="B179" s="479"/>
      <c r="C179" s="479"/>
      <c r="D179" s="479"/>
      <c r="E179" s="479"/>
      <c r="F179" s="479"/>
      <c r="G179" s="488">
        <f>G177</f>
        <v>24011352500</v>
      </c>
      <c r="H179" s="488"/>
      <c r="I179" s="488">
        <f>I177</f>
        <v>5000000000</v>
      </c>
      <c r="J179" s="489"/>
    </row>
    <row r="180" spans="1:10" ht="15.75">
      <c r="A180" s="190" t="s">
        <v>350</v>
      </c>
      <c r="B180" s="76"/>
      <c r="C180" s="76"/>
      <c r="D180" s="76"/>
      <c r="E180" s="76"/>
      <c r="F180" s="76"/>
      <c r="G180" s="200"/>
      <c r="H180" s="83">
        <f>H176</f>
        <v>40086</v>
      </c>
      <c r="I180" s="145" t="str">
        <f>I176</f>
        <v>Ñaàu naêm</v>
      </c>
      <c r="J180" s="166"/>
    </row>
    <row r="181" spans="1:10" ht="14.25">
      <c r="A181" s="471" t="s">
        <v>351</v>
      </c>
      <c r="B181" s="472"/>
      <c r="C181" s="472"/>
      <c r="D181" s="472"/>
      <c r="E181" s="472"/>
      <c r="F181" s="472"/>
      <c r="G181" s="486"/>
      <c r="H181" s="486"/>
      <c r="I181" s="486">
        <v>102482354</v>
      </c>
      <c r="J181" s="487"/>
    </row>
    <row r="182" spans="1:10" ht="14.25">
      <c r="A182" s="128" t="s">
        <v>352</v>
      </c>
      <c r="B182" s="129"/>
      <c r="C182" s="129"/>
      <c r="D182" s="129"/>
      <c r="E182" s="129"/>
      <c r="F182" s="129"/>
      <c r="G182" s="203"/>
      <c r="H182" s="87"/>
      <c r="I182" s="204"/>
      <c r="J182" s="205"/>
    </row>
    <row r="183" spans="1:10" ht="14.25">
      <c r="A183" s="128" t="s">
        <v>353</v>
      </c>
      <c r="B183" s="129"/>
      <c r="C183" s="129"/>
      <c r="D183" s="129"/>
      <c r="E183" s="129"/>
      <c r="F183" s="129"/>
      <c r="G183" s="204"/>
      <c r="H183" s="204"/>
      <c r="I183" s="204"/>
      <c r="J183" s="205"/>
    </row>
    <row r="184" spans="1:10" ht="14.25">
      <c r="A184" s="423" t="s">
        <v>354</v>
      </c>
      <c r="B184" s="424"/>
      <c r="C184" s="424"/>
      <c r="D184" s="424"/>
      <c r="E184" s="424"/>
      <c r="F184" s="424"/>
      <c r="G184" s="204"/>
      <c r="H184" s="204">
        <v>2752179993</v>
      </c>
      <c r="I184" s="467"/>
      <c r="J184" s="468"/>
    </row>
    <row r="185" spans="1:10" ht="14.25">
      <c r="A185" s="423" t="s">
        <v>355</v>
      </c>
      <c r="B185" s="424"/>
      <c r="C185" s="424"/>
      <c r="D185" s="424"/>
      <c r="E185" s="424"/>
      <c r="F185" s="424"/>
      <c r="G185" s="467"/>
      <c r="H185" s="467"/>
      <c r="I185" s="467"/>
      <c r="J185" s="468"/>
    </row>
    <row r="186" spans="1:10" ht="14.25">
      <c r="A186" s="423" t="s">
        <v>356</v>
      </c>
      <c r="B186" s="424"/>
      <c r="C186" s="424"/>
      <c r="D186" s="424"/>
      <c r="E186" s="424"/>
      <c r="F186" s="424"/>
      <c r="G186" s="204"/>
      <c r="H186" s="204"/>
      <c r="I186" s="204"/>
      <c r="J186" s="205"/>
    </row>
    <row r="187" spans="1:10" ht="14.25">
      <c r="A187" s="423" t="s">
        <v>357</v>
      </c>
      <c r="B187" s="424"/>
      <c r="C187" s="424"/>
      <c r="D187" s="424"/>
      <c r="E187" s="424"/>
      <c r="F187" s="424"/>
      <c r="G187" s="204"/>
      <c r="H187" s="204"/>
      <c r="I187" s="204"/>
      <c r="J187" s="205"/>
    </row>
    <row r="188" spans="1:10" ht="14.25">
      <c r="A188" s="128" t="s">
        <v>358</v>
      </c>
      <c r="B188" s="129"/>
      <c r="C188" s="129"/>
      <c r="D188" s="129"/>
      <c r="E188" s="129"/>
      <c r="F188" s="129"/>
      <c r="G188" s="87"/>
      <c r="H188" s="87"/>
      <c r="I188" s="204"/>
      <c r="J188" s="205"/>
    </row>
    <row r="189" spans="1:10" ht="14.25">
      <c r="A189" s="484" t="s">
        <v>359</v>
      </c>
      <c r="B189" s="485"/>
      <c r="C189" s="485"/>
      <c r="D189" s="485"/>
      <c r="E189" s="485"/>
      <c r="F189" s="485"/>
      <c r="G189" s="476"/>
      <c r="H189" s="476"/>
      <c r="I189" s="476"/>
      <c r="J189" s="477"/>
    </row>
    <row r="190" spans="1:10" ht="15.75">
      <c r="A190" s="478" t="s">
        <v>200</v>
      </c>
      <c r="B190" s="479"/>
      <c r="C190" s="479"/>
      <c r="D190" s="479"/>
      <c r="E190" s="479"/>
      <c r="F190" s="479"/>
      <c r="G190" s="480">
        <f>'[1]CDKT'!D73</f>
        <v>2752179993</v>
      </c>
      <c r="H190" s="481"/>
      <c r="I190" s="482">
        <f>SUM(I181:J189)</f>
        <v>102482354</v>
      </c>
      <c r="J190" s="483"/>
    </row>
    <row r="191" spans="1:10" ht="15.75">
      <c r="A191" s="190" t="s">
        <v>360</v>
      </c>
      <c r="B191" s="76"/>
      <c r="C191" s="76"/>
      <c r="D191" s="76"/>
      <c r="E191" s="76"/>
      <c r="F191" s="76"/>
      <c r="G191" s="82"/>
      <c r="H191" s="83">
        <f>H180</f>
        <v>40086</v>
      </c>
      <c r="I191" s="145" t="str">
        <f>I180</f>
        <v>Ñaàu naêm</v>
      </c>
      <c r="J191" s="166"/>
    </row>
    <row r="192" spans="1:10" ht="14.25">
      <c r="A192" s="471" t="s">
        <v>361</v>
      </c>
      <c r="B192" s="472"/>
      <c r="C192" s="472"/>
      <c r="D192" s="472"/>
      <c r="E192" s="472"/>
      <c r="F192" s="472"/>
      <c r="G192" s="376"/>
      <c r="H192" s="376"/>
      <c r="I192" s="377"/>
      <c r="J192" s="378"/>
    </row>
    <row r="193" spans="1:10" ht="14.25">
      <c r="A193" s="423" t="s">
        <v>362</v>
      </c>
      <c r="B193" s="424"/>
      <c r="C193" s="424"/>
      <c r="D193" s="424"/>
      <c r="E193" s="424"/>
      <c r="F193" s="424"/>
      <c r="G193" s="305"/>
      <c r="H193" s="305"/>
      <c r="I193" s="305"/>
      <c r="J193" s="306"/>
    </row>
    <row r="194" spans="1:10" ht="14.25">
      <c r="A194" s="423" t="s">
        <v>363</v>
      </c>
      <c r="B194" s="424"/>
      <c r="C194" s="424"/>
      <c r="D194" s="424"/>
      <c r="E194" s="424"/>
      <c r="F194" s="424"/>
      <c r="G194" s="475"/>
      <c r="H194" s="475"/>
      <c r="I194" s="467"/>
      <c r="J194" s="468"/>
    </row>
    <row r="195" spans="1:10" ht="14.25">
      <c r="A195" s="423" t="s">
        <v>364</v>
      </c>
      <c r="B195" s="424"/>
      <c r="C195" s="424"/>
      <c r="D195" s="424"/>
      <c r="E195" s="424"/>
      <c r="F195" s="424"/>
      <c r="G195" s="467">
        <v>451503680</v>
      </c>
      <c r="H195" s="467"/>
      <c r="I195" s="467">
        <v>467648180</v>
      </c>
      <c r="J195" s="468"/>
    </row>
    <row r="196" spans="1:10" ht="14.25">
      <c r="A196" s="423" t="s">
        <v>365</v>
      </c>
      <c r="B196" s="424"/>
      <c r="C196" s="424"/>
      <c r="D196" s="424"/>
      <c r="E196" s="424"/>
      <c r="F196" s="424"/>
      <c r="G196" s="467">
        <v>-707306387</v>
      </c>
      <c r="H196" s="467"/>
      <c r="I196" s="467"/>
      <c r="J196" s="468"/>
    </row>
    <row r="197" spans="1:10" ht="14.25">
      <c r="A197" s="207" t="s">
        <v>366</v>
      </c>
      <c r="B197" s="208"/>
      <c r="C197" s="208"/>
      <c r="D197" s="208"/>
      <c r="E197" s="208"/>
      <c r="F197" s="208"/>
      <c r="G197" s="209"/>
      <c r="H197" s="209">
        <v>16613366</v>
      </c>
      <c r="I197" s="467">
        <v>36613366</v>
      </c>
      <c r="J197" s="468"/>
    </row>
    <row r="198" spans="1:10" ht="14.25">
      <c r="A198" s="207" t="s">
        <v>367</v>
      </c>
      <c r="B198" s="208"/>
      <c r="C198" s="208"/>
      <c r="D198" s="208"/>
      <c r="E198" s="208"/>
      <c r="F198" s="208"/>
      <c r="G198" s="209"/>
      <c r="H198" s="209"/>
      <c r="I198" s="467"/>
      <c r="J198" s="468"/>
    </row>
    <row r="199" spans="1:10" ht="15.75">
      <c r="A199" s="461" t="s">
        <v>200</v>
      </c>
      <c r="B199" s="462"/>
      <c r="C199" s="462"/>
      <c r="D199" s="462"/>
      <c r="E199" s="462"/>
      <c r="F199" s="462"/>
      <c r="G199" s="473">
        <f>SUM(G192:H198)</f>
        <v>-239189341</v>
      </c>
      <c r="H199" s="473"/>
      <c r="I199" s="473">
        <f>SUM(I192:J198)</f>
        <v>504261546</v>
      </c>
      <c r="J199" s="474"/>
    </row>
    <row r="200" spans="1:10" ht="14.25">
      <c r="A200" s="163"/>
      <c r="B200" s="163"/>
      <c r="C200" s="163"/>
      <c r="D200" s="163"/>
      <c r="E200" s="163"/>
      <c r="F200" s="163"/>
      <c r="G200" s="5"/>
      <c r="H200" s="5"/>
      <c r="I200" s="30"/>
      <c r="J200" s="30"/>
    </row>
    <row r="201" spans="1:10" ht="15.75">
      <c r="A201" s="190" t="s">
        <v>368</v>
      </c>
      <c r="B201" s="191"/>
      <c r="C201" s="191"/>
      <c r="D201" s="191"/>
      <c r="E201" s="191"/>
      <c r="F201" s="191"/>
      <c r="G201" s="82"/>
      <c r="H201" s="83">
        <f>H191</f>
        <v>40086</v>
      </c>
      <c r="I201" s="145" t="str">
        <f>I191</f>
        <v>Ñaàu naêm</v>
      </c>
      <c r="J201" s="166"/>
    </row>
    <row r="202" spans="1:10" ht="14.25">
      <c r="A202" s="75" t="s">
        <v>369</v>
      </c>
      <c r="B202" s="76"/>
      <c r="C202" s="76"/>
      <c r="D202" s="76"/>
      <c r="E202" s="76"/>
      <c r="F202" s="76"/>
      <c r="G202" s="82"/>
      <c r="H202" s="181"/>
      <c r="I202" s="182"/>
      <c r="J202" s="183"/>
    </row>
    <row r="203" spans="1:10" ht="14.25">
      <c r="A203" s="471" t="s">
        <v>370</v>
      </c>
      <c r="B203" s="472"/>
      <c r="C203" s="472"/>
      <c r="D203" s="472"/>
      <c r="E203" s="472"/>
      <c r="F203" s="472"/>
      <c r="G203" s="210"/>
      <c r="H203" s="211"/>
      <c r="I203" s="212"/>
      <c r="J203" s="215"/>
    </row>
    <row r="204" spans="1:10" ht="14.25">
      <c r="A204" s="423" t="s">
        <v>371</v>
      </c>
      <c r="B204" s="424"/>
      <c r="C204" s="424"/>
      <c r="D204" s="424"/>
      <c r="E204" s="424"/>
      <c r="F204" s="424"/>
      <c r="G204" s="216"/>
      <c r="H204" s="87">
        <v>2480508</v>
      </c>
      <c r="I204" s="469">
        <v>2590038</v>
      </c>
      <c r="J204" s="470"/>
    </row>
    <row r="205" spans="1:10" ht="14.25">
      <c r="A205" s="423" t="s">
        <v>372</v>
      </c>
      <c r="B205" s="424"/>
      <c r="C205" s="424"/>
      <c r="D205" s="424"/>
      <c r="E205" s="424"/>
      <c r="F205" s="424"/>
      <c r="G205" s="217"/>
      <c r="H205" s="87">
        <v>-24384142</v>
      </c>
      <c r="I205" s="467"/>
      <c r="J205" s="468"/>
    </row>
    <row r="206" spans="1:10" ht="14.25">
      <c r="A206" s="423" t="s">
        <v>373</v>
      </c>
      <c r="B206" s="424"/>
      <c r="C206" s="424"/>
      <c r="D206" s="424"/>
      <c r="E206" s="424"/>
      <c r="F206" s="424"/>
      <c r="G206" s="118"/>
      <c r="H206" s="87">
        <v>-5854995</v>
      </c>
      <c r="I206" s="467">
        <v>807628</v>
      </c>
      <c r="J206" s="468"/>
    </row>
    <row r="207" spans="1:10" ht="14.25">
      <c r="A207" s="423" t="s">
        <v>374</v>
      </c>
      <c r="B207" s="424"/>
      <c r="C207" s="424"/>
      <c r="D207" s="424"/>
      <c r="E207" s="424"/>
      <c r="F207" s="424"/>
      <c r="G207" s="118"/>
      <c r="H207" s="206"/>
      <c r="I207" s="204"/>
      <c r="J207" s="205"/>
    </row>
    <row r="208" spans="1:10" ht="14.25">
      <c r="A208" s="423" t="s">
        <v>375</v>
      </c>
      <c r="B208" s="424"/>
      <c r="C208" s="424"/>
      <c r="D208" s="424"/>
      <c r="E208" s="424"/>
      <c r="F208" s="424"/>
      <c r="G208" s="118"/>
      <c r="H208" s="87">
        <v>12272640</v>
      </c>
      <c r="I208" s="465">
        <v>171400000</v>
      </c>
      <c r="J208" s="466"/>
    </row>
    <row r="209" spans="1:10" ht="14.25">
      <c r="A209" s="423" t="s">
        <v>376</v>
      </c>
      <c r="B209" s="424"/>
      <c r="C209" s="424"/>
      <c r="D209" s="424"/>
      <c r="E209" s="424"/>
      <c r="F209" s="424"/>
      <c r="G209" s="118"/>
      <c r="H209" s="206"/>
      <c r="I209" s="465"/>
      <c r="J209" s="466"/>
    </row>
    <row r="210" spans="1:10" ht="14.25">
      <c r="A210" s="423" t="s">
        <v>377</v>
      </c>
      <c r="B210" s="424"/>
      <c r="C210" s="424"/>
      <c r="D210" s="424"/>
      <c r="E210" s="424"/>
      <c r="F210" s="424"/>
      <c r="G210" s="118"/>
      <c r="H210" s="87">
        <f>78730525-66910004</f>
        <v>11820521</v>
      </c>
      <c r="I210" s="467">
        <v>106576615</v>
      </c>
      <c r="J210" s="468"/>
    </row>
    <row r="211" spans="1:10" ht="14.25">
      <c r="A211" s="207" t="s">
        <v>378</v>
      </c>
      <c r="B211" s="208"/>
      <c r="C211" s="208"/>
      <c r="D211" s="208"/>
      <c r="E211" s="208"/>
      <c r="F211" s="208"/>
      <c r="G211" s="218"/>
      <c r="H211" s="209"/>
      <c r="I211" s="459"/>
      <c r="J211" s="460"/>
    </row>
    <row r="212" spans="1:10" ht="15.75">
      <c r="A212" s="461" t="s">
        <v>200</v>
      </c>
      <c r="B212" s="462"/>
      <c r="C212" s="462"/>
      <c r="D212" s="462"/>
      <c r="E212" s="462"/>
      <c r="F212" s="462"/>
      <c r="G212" s="122"/>
      <c r="H212" s="219">
        <f>SUM(H203:H211)</f>
        <v>-3665468</v>
      </c>
      <c r="I212" s="463">
        <f>SUM(I203:J211)</f>
        <v>281374281</v>
      </c>
      <c r="J212" s="464"/>
    </row>
    <row r="213" spans="1:10" ht="15.75">
      <c r="A213" s="190" t="s">
        <v>379</v>
      </c>
      <c r="B213" s="76"/>
      <c r="C213" s="76"/>
      <c r="D213" s="76"/>
      <c r="E213" s="76"/>
      <c r="F213" s="76"/>
      <c r="G213" s="82"/>
      <c r="H213" s="83">
        <f>H201</f>
        <v>40086</v>
      </c>
      <c r="I213" s="145" t="str">
        <f>I201</f>
        <v>Ñaàu naêm</v>
      </c>
      <c r="J213" s="166"/>
    </row>
    <row r="214" spans="1:10" ht="14.25">
      <c r="A214" s="454" t="s">
        <v>380</v>
      </c>
      <c r="B214" s="455"/>
      <c r="C214" s="455"/>
      <c r="D214" s="455"/>
      <c r="E214" s="455"/>
      <c r="F214" s="163"/>
      <c r="G214" s="456"/>
      <c r="H214" s="456"/>
      <c r="I214" s="167"/>
      <c r="J214" s="168"/>
    </row>
    <row r="215" spans="1:10" ht="14.25">
      <c r="A215" s="454" t="s">
        <v>381</v>
      </c>
      <c r="B215" s="455"/>
      <c r="C215" s="455"/>
      <c r="D215" s="455"/>
      <c r="E215" s="455"/>
      <c r="F215" s="163"/>
      <c r="G215" s="456"/>
      <c r="H215" s="456"/>
      <c r="I215" s="167"/>
      <c r="J215" s="168"/>
    </row>
    <row r="216" spans="1:10" ht="14.25">
      <c r="A216" s="454" t="s">
        <v>382</v>
      </c>
      <c r="B216" s="455"/>
      <c r="C216" s="455"/>
      <c r="D216" s="455"/>
      <c r="E216" s="455"/>
      <c r="F216" s="163"/>
      <c r="G216" s="456"/>
      <c r="H216" s="456"/>
      <c r="I216" s="167"/>
      <c r="J216" s="168"/>
    </row>
    <row r="217" spans="1:10" ht="14.25">
      <c r="A217" s="457"/>
      <c r="B217" s="458"/>
      <c r="C217" s="458"/>
      <c r="D217" s="458"/>
      <c r="E217" s="458"/>
      <c r="F217" s="458"/>
      <c r="G217" s="456"/>
      <c r="H217" s="456"/>
      <c r="I217" s="167"/>
      <c r="J217" s="168"/>
    </row>
    <row r="218" spans="1:10" ht="15.75">
      <c r="A218" s="262" t="s">
        <v>225</v>
      </c>
      <c r="B218" s="263"/>
      <c r="C218" s="263"/>
      <c r="D218" s="263"/>
      <c r="E218" s="263"/>
      <c r="F218" s="263"/>
      <c r="G218" s="451"/>
      <c r="H218" s="451"/>
      <c r="I218" s="452"/>
      <c r="J218" s="453"/>
    </row>
    <row r="219" spans="1:10" ht="15.75">
      <c r="A219" s="190" t="s">
        <v>383</v>
      </c>
      <c r="B219" s="76"/>
      <c r="C219" s="76"/>
      <c r="D219" s="76"/>
      <c r="E219" s="76"/>
      <c r="F219" s="76"/>
      <c r="G219" s="177"/>
      <c r="H219" s="177"/>
      <c r="I219" s="160"/>
      <c r="J219" s="161"/>
    </row>
    <row r="220" spans="1:10" ht="14.25">
      <c r="A220" s="75" t="s">
        <v>384</v>
      </c>
      <c r="B220" s="76"/>
      <c r="C220" s="76"/>
      <c r="D220" s="76"/>
      <c r="E220" s="76"/>
      <c r="F220" s="76"/>
      <c r="G220" s="82"/>
      <c r="H220" s="83">
        <f>H213</f>
        <v>40086</v>
      </c>
      <c r="I220" s="145" t="str">
        <f>I213</f>
        <v>Ñaàu naêm</v>
      </c>
      <c r="J220" s="166"/>
    </row>
    <row r="221" spans="1:10" ht="15.75">
      <c r="A221" s="449" t="s">
        <v>385</v>
      </c>
      <c r="B221" s="450"/>
      <c r="C221" s="450"/>
      <c r="D221" s="450"/>
      <c r="E221" s="450"/>
      <c r="F221" s="93"/>
      <c r="G221" s="377"/>
      <c r="H221" s="377"/>
      <c r="I221" s="377"/>
      <c r="J221" s="378"/>
    </row>
    <row r="222" spans="1:10" ht="14.25">
      <c r="A222" s="444" t="s">
        <v>386</v>
      </c>
      <c r="B222" s="445"/>
      <c r="C222" s="445"/>
      <c r="D222" s="445"/>
      <c r="E222" s="445"/>
      <c r="F222" s="97"/>
      <c r="G222" s="222"/>
      <c r="H222" s="222"/>
      <c r="I222" s="222"/>
      <c r="J222" s="223"/>
    </row>
    <row r="223" spans="1:10" ht="14.25">
      <c r="A223" s="444" t="s">
        <v>387</v>
      </c>
      <c r="B223" s="445"/>
      <c r="C223" s="445"/>
      <c r="D223" s="445"/>
      <c r="E223" s="445"/>
      <c r="F223" s="97"/>
      <c r="G223" s="222"/>
      <c r="H223" s="222"/>
      <c r="I223" s="222"/>
      <c r="J223" s="223"/>
    </row>
    <row r="224" spans="1:10" ht="14.25">
      <c r="A224" s="444" t="s">
        <v>388</v>
      </c>
      <c r="B224" s="445"/>
      <c r="C224" s="445"/>
      <c r="D224" s="445"/>
      <c r="E224" s="445"/>
      <c r="F224" s="97"/>
      <c r="G224" s="222"/>
      <c r="H224" s="222"/>
      <c r="I224" s="222"/>
      <c r="J224" s="223"/>
    </row>
    <row r="225" spans="1:10" ht="15.75">
      <c r="A225" s="373" t="s">
        <v>389</v>
      </c>
      <c r="B225" s="374"/>
      <c r="C225" s="374"/>
      <c r="D225" s="374"/>
      <c r="E225" s="374"/>
      <c r="F225" s="97"/>
      <c r="G225" s="222"/>
      <c r="H225" s="222"/>
      <c r="I225" s="222"/>
      <c r="J225" s="223"/>
    </row>
    <row r="226" spans="1:10" ht="14.25">
      <c r="A226" s="444" t="s">
        <v>390</v>
      </c>
      <c r="B226" s="445"/>
      <c r="C226" s="445"/>
      <c r="D226" s="445"/>
      <c r="E226" s="445"/>
      <c r="F226" s="97"/>
      <c r="G226" s="222"/>
      <c r="H226" s="222"/>
      <c r="I226" s="222"/>
      <c r="J226" s="223"/>
    </row>
    <row r="227" spans="1:10" ht="14.25">
      <c r="A227" s="446" t="s">
        <v>391</v>
      </c>
      <c r="B227" s="447"/>
      <c r="C227" s="447"/>
      <c r="D227" s="447"/>
      <c r="E227" s="447"/>
      <c r="F227" s="99"/>
      <c r="G227" s="224"/>
      <c r="H227" s="103"/>
      <c r="I227" s="305"/>
      <c r="J227" s="306"/>
    </row>
    <row r="228" spans="1:10" ht="15.75">
      <c r="A228" s="262" t="s">
        <v>225</v>
      </c>
      <c r="B228" s="263"/>
      <c r="C228" s="263"/>
      <c r="D228" s="263"/>
      <c r="E228" s="263"/>
      <c r="F228" s="263"/>
      <c r="G228" s="448">
        <f>SUM(G221:H227)</f>
        <v>0</v>
      </c>
      <c r="H228" s="263"/>
      <c r="I228" s="264">
        <f>SUM(I221:J227)</f>
        <v>0</v>
      </c>
      <c r="J228" s="265"/>
    </row>
    <row r="229" spans="1:10" ht="15.75">
      <c r="A229" s="220"/>
      <c r="B229" s="221"/>
      <c r="C229" s="221"/>
      <c r="D229" s="221"/>
      <c r="E229" s="221"/>
      <c r="F229" s="221"/>
      <c r="G229" s="225"/>
      <c r="H229" s="221"/>
      <c r="I229" s="107"/>
      <c r="J229" s="226"/>
    </row>
    <row r="230" spans="1:10" ht="15.75">
      <c r="A230" s="75" t="s">
        <v>392</v>
      </c>
      <c r="B230" s="76"/>
      <c r="C230" s="76"/>
      <c r="D230" s="76"/>
      <c r="E230" s="76"/>
      <c r="F230" s="76"/>
      <c r="G230" s="76"/>
      <c r="H230" s="76"/>
      <c r="I230" s="76"/>
      <c r="J230" s="427"/>
    </row>
    <row r="231" spans="1:10" ht="14.25">
      <c r="A231" s="428" t="s">
        <v>393</v>
      </c>
      <c r="B231" s="417">
        <f>H220</f>
        <v>40086</v>
      </c>
      <c r="C231" s="418"/>
      <c r="D231" s="418"/>
      <c r="E231" s="419"/>
      <c r="F231" s="94"/>
      <c r="G231" s="420" t="s">
        <v>394</v>
      </c>
      <c r="H231" s="421"/>
      <c r="I231" s="421"/>
      <c r="J231" s="422"/>
    </row>
    <row r="232" spans="1:10" ht="14.25">
      <c r="A232" s="429"/>
      <c r="B232" s="431" t="s">
        <v>395</v>
      </c>
      <c r="C232" s="432"/>
      <c r="D232" s="435" t="s">
        <v>396</v>
      </c>
      <c r="E232" s="437" t="s">
        <v>397</v>
      </c>
      <c r="F232" s="98"/>
      <c r="G232" s="437" t="s">
        <v>395</v>
      </c>
      <c r="H232" s="437" t="s">
        <v>396</v>
      </c>
      <c r="I232" s="440" t="s">
        <v>397</v>
      </c>
      <c r="J232" s="411"/>
    </row>
    <row r="233" spans="1:10" ht="14.25">
      <c r="A233" s="429"/>
      <c r="B233" s="429"/>
      <c r="C233" s="433"/>
      <c r="D233" s="410"/>
      <c r="E233" s="438"/>
      <c r="F233" s="98"/>
      <c r="G233" s="438"/>
      <c r="H233" s="438"/>
      <c r="I233" s="441"/>
      <c r="J233" s="397"/>
    </row>
    <row r="234" spans="1:10" ht="14.25">
      <c r="A234" s="430"/>
      <c r="B234" s="430"/>
      <c r="C234" s="434"/>
      <c r="D234" s="436"/>
      <c r="E234" s="439"/>
      <c r="F234" s="100"/>
      <c r="G234" s="439"/>
      <c r="H234" s="439"/>
      <c r="I234" s="442"/>
      <c r="J234" s="443"/>
    </row>
    <row r="235" spans="1:10" ht="28.5">
      <c r="A235" s="240" t="s">
        <v>398</v>
      </c>
      <c r="B235" s="237"/>
      <c r="C235" s="237"/>
      <c r="D235" s="237"/>
      <c r="E235" s="237"/>
      <c r="F235" s="247"/>
      <c r="G235" s="237"/>
      <c r="H235" s="237"/>
      <c r="I235" s="248"/>
      <c r="J235" s="249"/>
    </row>
    <row r="236" spans="1:10" ht="42.75">
      <c r="A236" s="236" t="s">
        <v>399</v>
      </c>
      <c r="B236" s="238"/>
      <c r="C236" s="238"/>
      <c r="D236" s="238"/>
      <c r="E236" s="238"/>
      <c r="F236" s="98"/>
      <c r="G236" s="238"/>
      <c r="H236" s="238"/>
      <c r="I236" s="250"/>
      <c r="J236" s="239"/>
    </row>
    <row r="237" spans="1:10" ht="28.5">
      <c r="A237" s="236" t="s">
        <v>400</v>
      </c>
      <c r="B237" s="238"/>
      <c r="C237" s="238"/>
      <c r="D237" s="238"/>
      <c r="E237" s="238"/>
      <c r="F237" s="98"/>
      <c r="G237" s="238"/>
      <c r="H237" s="238"/>
      <c r="I237" s="250"/>
      <c r="J237" s="239"/>
    </row>
    <row r="238" spans="1:10" ht="14.25">
      <c r="A238" s="251"/>
      <c r="B238" s="100"/>
      <c r="C238" s="100"/>
      <c r="D238" s="100"/>
      <c r="E238" s="100"/>
      <c r="F238" s="100"/>
      <c r="G238" s="100"/>
      <c r="H238" s="100"/>
      <c r="I238" s="116"/>
      <c r="J238" s="117"/>
    </row>
    <row r="239" spans="1:10" ht="15.75">
      <c r="A239" s="190" t="s">
        <v>401</v>
      </c>
      <c r="B239" s="191"/>
      <c r="C239" s="191"/>
      <c r="D239" s="191"/>
      <c r="E239" s="191"/>
      <c r="F239" s="191"/>
      <c r="G239" s="191"/>
      <c r="H239" s="83">
        <f>H220</f>
        <v>40086</v>
      </c>
      <c r="I239" s="145" t="str">
        <f>I220</f>
        <v>Ñaàu naêm</v>
      </c>
      <c r="J239" s="166"/>
    </row>
    <row r="240" spans="1:10" ht="14.25">
      <c r="A240" s="423" t="s">
        <v>402</v>
      </c>
      <c r="B240" s="424"/>
      <c r="C240" s="424"/>
      <c r="D240" s="424"/>
      <c r="E240" s="424"/>
      <c r="F240" s="424"/>
      <c r="G240" s="305"/>
      <c r="H240" s="305"/>
      <c r="I240" s="305"/>
      <c r="J240" s="306"/>
    </row>
    <row r="241" spans="1:10" ht="14.25">
      <c r="A241" s="128" t="s">
        <v>403</v>
      </c>
      <c r="B241" s="129"/>
      <c r="C241" s="129"/>
      <c r="D241" s="129"/>
      <c r="E241" s="129"/>
      <c r="F241" s="129"/>
      <c r="G241" s="216"/>
      <c r="H241" s="103"/>
      <c r="I241" s="305"/>
      <c r="J241" s="306"/>
    </row>
    <row r="242" spans="1:10" ht="14.25">
      <c r="A242" s="128" t="s">
        <v>404</v>
      </c>
      <c r="B242" s="129"/>
      <c r="C242" s="129"/>
      <c r="D242" s="129"/>
      <c r="E242" s="129"/>
      <c r="F242" s="129"/>
      <c r="G242" s="305"/>
      <c r="H242" s="305"/>
      <c r="I242" s="305"/>
      <c r="J242" s="306"/>
    </row>
    <row r="243" spans="1:10" ht="14.25">
      <c r="A243" s="128" t="s">
        <v>405</v>
      </c>
      <c r="B243" s="129"/>
      <c r="C243" s="129"/>
      <c r="D243" s="129"/>
      <c r="E243" s="129"/>
      <c r="F243" s="129"/>
      <c r="G243" s="305"/>
      <c r="H243" s="305"/>
      <c r="I243" s="305"/>
      <c r="J243" s="306"/>
    </row>
    <row r="244" spans="1:10" ht="14.25">
      <c r="A244" s="201" t="s">
        <v>406</v>
      </c>
      <c r="B244" s="202"/>
      <c r="C244" s="202"/>
      <c r="D244" s="202"/>
      <c r="E244" s="202"/>
      <c r="F244" s="202"/>
      <c r="G244" s="103"/>
      <c r="H244" s="103"/>
      <c r="I244" s="103"/>
      <c r="J244" s="104"/>
    </row>
    <row r="245" spans="1:10" ht="14.25">
      <c r="A245" s="128" t="s">
        <v>407</v>
      </c>
      <c r="B245" s="129"/>
      <c r="C245" s="129"/>
      <c r="D245" s="129"/>
      <c r="E245" s="129"/>
      <c r="F245" s="129"/>
      <c r="G245" s="103"/>
      <c r="H245" s="103"/>
      <c r="I245" s="103"/>
      <c r="J245" s="104"/>
    </row>
    <row r="246" spans="1:10" ht="14.25">
      <c r="A246" s="423" t="s">
        <v>408</v>
      </c>
      <c r="B246" s="424"/>
      <c r="C246" s="424"/>
      <c r="D246" s="424"/>
      <c r="E246" s="424"/>
      <c r="F246" s="424"/>
      <c r="G246" s="103"/>
      <c r="H246" s="103"/>
      <c r="I246" s="103"/>
      <c r="J246" s="104"/>
    </row>
    <row r="247" spans="1:10" ht="14.25">
      <c r="A247" s="423" t="s">
        <v>409</v>
      </c>
      <c r="B247" s="424"/>
      <c r="C247" s="424"/>
      <c r="D247" s="424"/>
      <c r="E247" s="424"/>
      <c r="F247" s="424"/>
      <c r="G247" s="103"/>
      <c r="H247" s="103"/>
      <c r="I247" s="103"/>
      <c r="J247" s="104"/>
    </row>
    <row r="248" spans="1:10" ht="14.25">
      <c r="A248" s="128" t="s">
        <v>410</v>
      </c>
      <c r="B248" s="129"/>
      <c r="C248" s="129"/>
      <c r="D248" s="129"/>
      <c r="E248" s="129"/>
      <c r="F248" s="129"/>
      <c r="G248" s="103"/>
      <c r="H248" s="103"/>
      <c r="I248" s="103"/>
      <c r="J248" s="104"/>
    </row>
    <row r="249" spans="1:10" ht="15.75">
      <c r="A249" s="425" t="s">
        <v>411</v>
      </c>
      <c r="B249" s="426"/>
      <c r="C249" s="426"/>
      <c r="D249" s="426"/>
      <c r="E249" s="426"/>
      <c r="F249" s="426"/>
      <c r="G249" s="305"/>
      <c r="H249" s="305"/>
      <c r="I249" s="305"/>
      <c r="J249" s="306"/>
    </row>
    <row r="250" spans="1:10" ht="14.25">
      <c r="A250" s="423" t="s">
        <v>412</v>
      </c>
      <c r="B250" s="424"/>
      <c r="C250" s="424"/>
      <c r="D250" s="424"/>
      <c r="E250" s="424"/>
      <c r="F250" s="424"/>
      <c r="G250" s="98"/>
      <c r="H250" s="98"/>
      <c r="I250" s="114"/>
      <c r="J250" s="115"/>
    </row>
    <row r="251" spans="1:10" ht="14.25">
      <c r="A251" s="128" t="s">
        <v>413</v>
      </c>
      <c r="B251" s="129"/>
      <c r="C251" s="129"/>
      <c r="D251" s="129"/>
      <c r="E251" s="129"/>
      <c r="F251" s="129"/>
      <c r="G251" s="98"/>
      <c r="H251" s="98"/>
      <c r="I251" s="114"/>
      <c r="J251" s="115"/>
    </row>
    <row r="252" spans="1:10" ht="14.25">
      <c r="A252" s="252" t="s">
        <v>414</v>
      </c>
      <c r="B252" s="98"/>
      <c r="C252" s="98"/>
      <c r="D252" s="98"/>
      <c r="E252" s="98"/>
      <c r="F252" s="98"/>
      <c r="G252" s="98"/>
      <c r="H252" s="98"/>
      <c r="I252" s="114"/>
      <c r="J252" s="115"/>
    </row>
    <row r="253" spans="1:10" ht="14.25">
      <c r="A253" s="128" t="s">
        <v>415</v>
      </c>
      <c r="B253" s="129"/>
      <c r="C253" s="129"/>
      <c r="D253" s="129"/>
      <c r="E253" s="129"/>
      <c r="F253" s="129"/>
      <c r="G253" s="98"/>
      <c r="H253" s="98"/>
      <c r="I253" s="114"/>
      <c r="J253" s="115"/>
    </row>
    <row r="254" spans="1:10" ht="14.25">
      <c r="A254" s="252" t="s">
        <v>416</v>
      </c>
      <c r="B254" s="98"/>
      <c r="C254" s="98"/>
      <c r="D254" s="98"/>
      <c r="E254" s="98"/>
      <c r="F254" s="98"/>
      <c r="G254" s="98"/>
      <c r="H254" s="98"/>
      <c r="I254" s="114"/>
      <c r="J254" s="115"/>
    </row>
    <row r="255" spans="1:10" ht="14.25">
      <c r="A255" s="128" t="s">
        <v>417</v>
      </c>
      <c r="B255" s="129"/>
      <c r="C255" s="129"/>
      <c r="D255" s="129"/>
      <c r="E255" s="129"/>
      <c r="F255" s="129"/>
      <c r="G255" s="98"/>
      <c r="H255" s="98"/>
      <c r="I255" s="114"/>
      <c r="J255" s="115"/>
    </row>
    <row r="256" spans="1:10" ht="14.25">
      <c r="A256" s="49"/>
      <c r="B256" s="253"/>
      <c r="C256" s="253"/>
      <c r="D256" s="253"/>
      <c r="E256" s="253"/>
      <c r="F256" s="253"/>
      <c r="G256" s="100"/>
      <c r="H256" s="100"/>
      <c r="I256" s="116"/>
      <c r="J256" s="117"/>
    </row>
    <row r="257" spans="1:10" ht="14.25">
      <c r="A257" s="158"/>
      <c r="B257" s="158"/>
      <c r="C257" s="158"/>
      <c r="D257" s="158"/>
      <c r="E257" s="158"/>
      <c r="F257" s="158"/>
      <c r="G257" s="159"/>
      <c r="H257" s="159"/>
      <c r="I257" s="254"/>
      <c r="J257" s="254"/>
    </row>
    <row r="258" spans="1:10" ht="14.25">
      <c r="A258" s="158"/>
      <c r="B258" s="158"/>
      <c r="C258" s="158"/>
      <c r="D258" s="158"/>
      <c r="E258" s="158"/>
      <c r="F258" s="158"/>
      <c r="G258" s="159"/>
      <c r="H258" s="159"/>
      <c r="I258" s="254"/>
      <c r="J258" s="254"/>
    </row>
    <row r="259" spans="1:10" ht="14.25">
      <c r="A259" s="158"/>
      <c r="B259" s="158"/>
      <c r="C259" s="158"/>
      <c r="D259" s="158"/>
      <c r="E259" s="158"/>
      <c r="F259" s="158"/>
      <c r="G259" s="159"/>
      <c r="H259" s="159"/>
      <c r="I259" s="254"/>
      <c r="J259" s="254"/>
    </row>
    <row r="260" spans="1:10" ht="14.25">
      <c r="A260" s="158"/>
      <c r="B260" s="158"/>
      <c r="C260" s="158"/>
      <c r="D260" s="158"/>
      <c r="E260" s="158"/>
      <c r="F260" s="158"/>
      <c r="G260" s="159"/>
      <c r="H260" s="159"/>
      <c r="I260" s="254"/>
      <c r="J260" s="254"/>
    </row>
    <row r="261" spans="1:10" ht="14.25">
      <c r="A261" s="158"/>
      <c r="B261" s="158"/>
      <c r="C261" s="158"/>
      <c r="D261" s="158"/>
      <c r="E261" s="158"/>
      <c r="F261" s="158"/>
      <c r="G261" s="159"/>
      <c r="H261" s="159"/>
      <c r="I261" s="254"/>
      <c r="J261" s="254"/>
    </row>
    <row r="262" spans="1:10" ht="14.25">
      <c r="A262" s="158"/>
      <c r="B262" s="158"/>
      <c r="C262" s="158"/>
      <c r="D262" s="158"/>
      <c r="E262" s="158"/>
      <c r="F262" s="158"/>
      <c r="G262" s="159"/>
      <c r="H262" s="159"/>
      <c r="I262" s="254"/>
      <c r="J262" s="254"/>
    </row>
    <row r="263" spans="1:10" ht="14.25">
      <c r="A263" s="158"/>
      <c r="B263" s="158"/>
      <c r="C263" s="158"/>
      <c r="D263" s="158"/>
      <c r="E263" s="158"/>
      <c r="F263" s="158"/>
      <c r="G263" s="159"/>
      <c r="H263" s="159"/>
      <c r="I263" s="254"/>
      <c r="J263" s="254"/>
    </row>
    <row r="264" spans="1:10" ht="14.25">
      <c r="A264" s="158"/>
      <c r="B264" s="158"/>
      <c r="C264" s="158"/>
      <c r="D264" s="158"/>
      <c r="E264" s="158"/>
      <c r="F264" s="158"/>
      <c r="G264" s="159"/>
      <c r="H264" s="159"/>
      <c r="I264" s="254"/>
      <c r="J264" s="254"/>
    </row>
    <row r="265" spans="1:10" ht="14.25">
      <c r="A265" s="158"/>
      <c r="B265" s="158"/>
      <c r="C265" s="158"/>
      <c r="D265" s="158"/>
      <c r="E265" s="158"/>
      <c r="F265" s="158"/>
      <c r="G265" s="159"/>
      <c r="H265" s="159"/>
      <c r="I265" s="254"/>
      <c r="J265" s="254"/>
    </row>
    <row r="266" spans="1:10" ht="14.25">
      <c r="A266" s="158"/>
      <c r="B266" s="158"/>
      <c r="C266" s="158"/>
      <c r="D266" s="158"/>
      <c r="E266" s="158"/>
      <c r="F266" s="158"/>
      <c r="G266" s="159"/>
      <c r="H266" s="159"/>
      <c r="I266" s="254"/>
      <c r="J266" s="254"/>
    </row>
    <row r="267" spans="1:10" ht="14.25">
      <c r="A267" s="158"/>
      <c r="B267" s="158"/>
      <c r="C267" s="158"/>
      <c r="D267" s="158"/>
      <c r="E267" s="158"/>
      <c r="F267" s="158"/>
      <c r="G267" s="159"/>
      <c r="H267" s="159"/>
      <c r="I267" s="254"/>
      <c r="J267" s="254"/>
    </row>
    <row r="268" spans="1:10" ht="14.25">
      <c r="A268" s="158"/>
      <c r="B268" s="158"/>
      <c r="C268" s="158"/>
      <c r="D268" s="158"/>
      <c r="E268" s="158"/>
      <c r="F268" s="158"/>
      <c r="G268" s="159"/>
      <c r="H268" s="159"/>
      <c r="I268" s="254"/>
      <c r="J268" s="254"/>
    </row>
    <row r="269" spans="1:10" ht="14.25">
      <c r="A269" s="158"/>
      <c r="B269" s="158"/>
      <c r="C269" s="158"/>
      <c r="D269" s="158"/>
      <c r="E269" s="158"/>
      <c r="F269" s="158"/>
      <c r="G269" s="159"/>
      <c r="H269" s="159"/>
      <c r="I269" s="254"/>
      <c r="J269" s="254"/>
    </row>
    <row r="270" spans="1:10" ht="14.25">
      <c r="A270" s="158"/>
      <c r="B270" s="158"/>
      <c r="C270" s="158"/>
      <c r="D270" s="158"/>
      <c r="E270" s="158"/>
      <c r="F270" s="158"/>
      <c r="G270" s="159"/>
      <c r="H270" s="159"/>
      <c r="I270" s="254"/>
      <c r="J270" s="254"/>
    </row>
    <row r="271" spans="1:10" ht="14.25">
      <c r="A271" s="158"/>
      <c r="B271" s="158"/>
      <c r="C271" s="158"/>
      <c r="D271" s="158"/>
      <c r="E271" s="158"/>
      <c r="F271" s="158"/>
      <c r="G271" s="159"/>
      <c r="H271" s="159"/>
      <c r="I271" s="254"/>
      <c r="J271" s="254"/>
    </row>
    <row r="272" spans="1:10" ht="14.25">
      <c r="A272" s="158"/>
      <c r="B272" s="158"/>
      <c r="C272" s="158"/>
      <c r="D272" s="158"/>
      <c r="E272" s="158"/>
      <c r="F272" s="158"/>
      <c r="G272" s="159"/>
      <c r="H272" s="159"/>
      <c r="I272" s="254"/>
      <c r="J272" s="254"/>
    </row>
    <row r="273" spans="1:10" ht="14.25">
      <c r="A273" s="158"/>
      <c r="B273" s="158"/>
      <c r="C273" s="158"/>
      <c r="D273" s="158"/>
      <c r="E273" s="158"/>
      <c r="F273" s="158"/>
      <c r="G273" s="159"/>
      <c r="H273" s="159"/>
      <c r="I273" s="254"/>
      <c r="J273" s="254"/>
    </row>
    <row r="274" spans="1:10" ht="14.25">
      <c r="A274" s="158"/>
      <c r="B274" s="158"/>
      <c r="C274" s="158"/>
      <c r="D274" s="158"/>
      <c r="E274" s="158"/>
      <c r="F274" s="158"/>
      <c r="G274" s="159"/>
      <c r="H274" s="159"/>
      <c r="I274" s="254"/>
      <c r="J274" s="254"/>
    </row>
    <row r="275" spans="1:10" ht="14.25">
      <c r="A275" s="158"/>
      <c r="B275" s="158"/>
      <c r="C275" s="158"/>
      <c r="D275" s="158"/>
      <c r="E275" s="158"/>
      <c r="F275" s="158"/>
      <c r="G275" s="159"/>
      <c r="H275" s="159"/>
      <c r="I275" s="254"/>
      <c r="J275" s="254"/>
    </row>
    <row r="276" spans="1:10" ht="14.25">
      <c r="A276" s="158"/>
      <c r="B276" s="158"/>
      <c r="C276" s="158"/>
      <c r="D276" s="158"/>
      <c r="E276" s="158"/>
      <c r="F276" s="158"/>
      <c r="G276" s="159"/>
      <c r="H276" s="159"/>
      <c r="I276" s="254"/>
      <c r="J276" s="254"/>
    </row>
    <row r="277" spans="1:10" ht="14.25">
      <c r="A277" s="158"/>
      <c r="B277" s="158"/>
      <c r="C277" s="158"/>
      <c r="D277" s="158"/>
      <c r="E277" s="158"/>
      <c r="F277" s="158"/>
      <c r="G277" s="159"/>
      <c r="H277" s="159"/>
      <c r="I277" s="254"/>
      <c r="J277" s="254"/>
    </row>
    <row r="278" spans="1:10" ht="14.25">
      <c r="A278" s="158"/>
      <c r="B278" s="158"/>
      <c r="C278" s="158"/>
      <c r="D278" s="158"/>
      <c r="E278" s="158"/>
      <c r="F278" s="158"/>
      <c r="G278" s="159"/>
      <c r="H278" s="159"/>
      <c r="I278" s="254"/>
      <c r="J278" s="254"/>
    </row>
    <row r="279" spans="1:10" ht="14.25">
      <c r="A279" s="158"/>
      <c r="B279" s="158"/>
      <c r="C279" s="158"/>
      <c r="D279" s="158"/>
      <c r="E279" s="158"/>
      <c r="F279" s="158"/>
      <c r="G279" s="159"/>
      <c r="H279" s="159"/>
      <c r="I279" s="254"/>
      <c r="J279" s="254"/>
    </row>
    <row r="280" spans="1:10" ht="14.25">
      <c r="A280" s="158"/>
      <c r="B280" s="158"/>
      <c r="C280" s="158"/>
      <c r="D280" s="158"/>
      <c r="E280" s="158"/>
      <c r="F280" s="158"/>
      <c r="G280" s="159"/>
      <c r="H280" s="159"/>
      <c r="I280" s="254"/>
      <c r="J280" s="254"/>
    </row>
    <row r="281" spans="1:10" ht="14.25">
      <c r="A281" s="158"/>
      <c r="B281" s="158"/>
      <c r="C281" s="158"/>
      <c r="D281" s="158"/>
      <c r="E281" s="158"/>
      <c r="F281" s="158"/>
      <c r="G281" s="159"/>
      <c r="H281" s="159"/>
      <c r="I281" s="254"/>
      <c r="J281" s="254"/>
    </row>
    <row r="282" spans="1:10" ht="14.25">
      <c r="A282" s="158"/>
      <c r="B282" s="158"/>
      <c r="C282" s="158"/>
      <c r="D282" s="158"/>
      <c r="E282" s="158"/>
      <c r="F282" s="158"/>
      <c r="G282" s="159"/>
      <c r="H282" s="159"/>
      <c r="I282" s="254"/>
      <c r="J282" s="254"/>
    </row>
    <row r="283" spans="1:10" ht="14.25">
      <c r="A283" s="158"/>
      <c r="B283" s="158"/>
      <c r="C283" s="158"/>
      <c r="D283" s="158"/>
      <c r="E283" s="158"/>
      <c r="F283" s="158"/>
      <c r="G283" s="159"/>
      <c r="H283" s="159"/>
      <c r="I283" s="254"/>
      <c r="J283" s="254"/>
    </row>
    <row r="284" spans="1:10" ht="14.25">
      <c r="A284" s="158"/>
      <c r="B284" s="158"/>
      <c r="C284" s="255"/>
      <c r="D284" s="158"/>
      <c r="E284" s="158"/>
      <c r="F284" s="158"/>
      <c r="G284" s="159"/>
      <c r="H284" s="159"/>
      <c r="I284" s="254"/>
      <c r="J284" s="254"/>
    </row>
    <row r="285" spans="1:10" ht="14.25">
      <c r="A285" s="158"/>
      <c r="B285" s="158"/>
      <c r="C285" s="256"/>
      <c r="D285" s="158"/>
      <c r="E285" s="158"/>
      <c r="F285" s="158"/>
      <c r="G285" s="159"/>
      <c r="H285" s="159"/>
      <c r="I285" s="254"/>
      <c r="J285" s="254"/>
    </row>
    <row r="286" spans="1:10" ht="14.25">
      <c r="A286" s="158"/>
      <c r="B286" s="158"/>
      <c r="C286" s="256"/>
      <c r="D286" s="158"/>
      <c r="E286" s="158"/>
      <c r="F286" s="158"/>
      <c r="G286" s="159"/>
      <c r="H286" s="159"/>
      <c r="I286" s="254"/>
      <c r="J286" s="254"/>
    </row>
    <row r="287" spans="1:10" ht="14.25">
      <c r="A287" s="158"/>
      <c r="B287" s="158"/>
      <c r="C287" s="256"/>
      <c r="D287" s="158"/>
      <c r="E287" s="158"/>
      <c r="F287" s="158"/>
      <c r="G287" s="159"/>
      <c r="H287" s="159"/>
      <c r="I287" s="254"/>
      <c r="J287" s="254"/>
    </row>
    <row r="288" spans="1:10" ht="14.25">
      <c r="A288" s="158"/>
      <c r="B288" s="158"/>
      <c r="C288" s="256"/>
      <c r="D288" s="158"/>
      <c r="E288" s="158"/>
      <c r="F288" s="158"/>
      <c r="G288" s="159"/>
      <c r="H288" s="159"/>
      <c r="I288" s="254"/>
      <c r="J288" s="254"/>
    </row>
    <row r="289" spans="1:10" ht="14.25">
      <c r="A289" s="158"/>
      <c r="B289" s="158"/>
      <c r="C289" s="256"/>
      <c r="D289" s="158"/>
      <c r="E289" s="158"/>
      <c r="F289" s="158"/>
      <c r="G289" s="159"/>
      <c r="H289" s="159"/>
      <c r="I289" s="254"/>
      <c r="J289" s="254"/>
    </row>
    <row r="290" spans="1:10" ht="14.25">
      <c r="A290" s="158"/>
      <c r="B290" s="158"/>
      <c r="C290" s="256"/>
      <c r="D290" s="158"/>
      <c r="E290" s="158"/>
      <c r="F290" s="158"/>
      <c r="G290" s="159"/>
      <c r="H290" s="159"/>
      <c r="I290" s="254"/>
      <c r="J290" s="254"/>
    </row>
    <row r="291" spans="1:10" ht="14.25">
      <c r="A291" s="158"/>
      <c r="B291" s="158"/>
      <c r="C291" s="256"/>
      <c r="D291" s="158"/>
      <c r="E291" s="158"/>
      <c r="F291" s="158"/>
      <c r="G291" s="159"/>
      <c r="H291" s="159"/>
      <c r="I291" s="254"/>
      <c r="J291" s="254"/>
    </row>
    <row r="292" spans="1:10" ht="14.25">
      <c r="A292" s="158"/>
      <c r="B292" s="158"/>
      <c r="C292" s="256"/>
      <c r="D292" s="158"/>
      <c r="E292" s="158"/>
      <c r="F292" s="158"/>
      <c r="G292" s="159"/>
      <c r="H292" s="159"/>
      <c r="I292" s="254"/>
      <c r="J292" s="254"/>
    </row>
    <row r="293" spans="1:10" ht="15.75">
      <c r="A293" s="234" t="s">
        <v>418</v>
      </c>
      <c r="B293" s="412"/>
      <c r="C293" s="412"/>
      <c r="D293" s="412"/>
      <c r="E293" s="412"/>
      <c r="F293" s="412"/>
      <c r="G293" s="412"/>
      <c r="H293" s="412"/>
      <c r="I293" s="412"/>
      <c r="J293" s="412"/>
    </row>
    <row r="294" spans="1:10" ht="14.25">
      <c r="A294" s="413"/>
      <c r="B294" s="414"/>
      <c r="C294" s="417">
        <f>B231</f>
        <v>40086</v>
      </c>
      <c r="D294" s="418"/>
      <c r="E294" s="419"/>
      <c r="F294" s="127"/>
      <c r="G294" s="420" t="str">
        <f>I239</f>
        <v>Ñaàu naêm</v>
      </c>
      <c r="H294" s="421"/>
      <c r="I294" s="421"/>
      <c r="J294" s="422"/>
    </row>
    <row r="295" spans="1:10" ht="14.25">
      <c r="A295" s="415"/>
      <c r="B295" s="416"/>
      <c r="C295" s="401" t="s">
        <v>419</v>
      </c>
      <c r="D295" s="416" t="s">
        <v>420</v>
      </c>
      <c r="E295" s="416" t="s">
        <v>421</v>
      </c>
      <c r="F295" s="159"/>
      <c r="G295" s="413" t="s">
        <v>419</v>
      </c>
      <c r="H295" s="401" t="s">
        <v>420</v>
      </c>
      <c r="I295" s="402" t="s">
        <v>421</v>
      </c>
      <c r="J295" s="403"/>
    </row>
    <row r="296" spans="1:10" ht="14.25">
      <c r="A296" s="358"/>
      <c r="B296" s="389"/>
      <c r="C296" s="349"/>
      <c r="D296" s="389"/>
      <c r="E296" s="389"/>
      <c r="F296" s="101"/>
      <c r="G296" s="358"/>
      <c r="H296" s="349"/>
      <c r="I296" s="404"/>
      <c r="J296" s="405"/>
    </row>
    <row r="297" spans="1:10" ht="14.25">
      <c r="A297" s="406" t="s">
        <v>422</v>
      </c>
      <c r="B297" s="407"/>
      <c r="C297" s="408">
        <v>65926920000</v>
      </c>
      <c r="D297" s="409"/>
      <c r="E297" s="408"/>
      <c r="F297" s="94"/>
      <c r="G297" s="408">
        <v>65926920000</v>
      </c>
      <c r="H297" s="408">
        <v>65926920000</v>
      </c>
      <c r="I297" s="408"/>
      <c r="J297" s="411"/>
    </row>
    <row r="298" spans="1:10" ht="14.25">
      <c r="A298" s="399"/>
      <c r="B298" s="400"/>
      <c r="C298" s="396"/>
      <c r="D298" s="410"/>
      <c r="E298" s="396"/>
      <c r="F298" s="98"/>
      <c r="G298" s="396"/>
      <c r="H298" s="396"/>
      <c r="I298" s="396"/>
      <c r="J298" s="397"/>
    </row>
    <row r="299" spans="1:10" ht="14.25">
      <c r="A299" s="399" t="s">
        <v>423</v>
      </c>
      <c r="B299" s="400"/>
      <c r="C299" s="396">
        <v>60207800000</v>
      </c>
      <c r="D299" s="396"/>
      <c r="E299" s="396"/>
      <c r="F299" s="98"/>
      <c r="G299" s="396">
        <v>60207800000</v>
      </c>
      <c r="H299" s="396">
        <v>60207800000</v>
      </c>
      <c r="I299" s="396"/>
      <c r="J299" s="397"/>
    </row>
    <row r="300" spans="1:10" ht="14.25">
      <c r="A300" s="399"/>
      <c r="B300" s="400"/>
      <c r="C300" s="396"/>
      <c r="D300" s="396"/>
      <c r="E300" s="396"/>
      <c r="F300" s="98"/>
      <c r="G300" s="396"/>
      <c r="H300" s="396"/>
      <c r="I300" s="396"/>
      <c r="J300" s="397"/>
    </row>
    <row r="301" spans="1:10" ht="14.25">
      <c r="A301" s="398"/>
      <c r="B301" s="78"/>
      <c r="C301" s="98"/>
      <c r="D301" s="98"/>
      <c r="E301" s="98"/>
      <c r="F301" s="98"/>
      <c r="G301" s="252"/>
      <c r="H301" s="98"/>
      <c r="I301" s="305"/>
      <c r="J301" s="306"/>
    </row>
    <row r="302" spans="1:10" ht="14.25">
      <c r="A302" s="242"/>
      <c r="B302" s="243"/>
      <c r="C302" s="98"/>
      <c r="D302" s="98"/>
      <c r="E302" s="98"/>
      <c r="F302" s="98"/>
      <c r="G302" s="252"/>
      <c r="H302" s="98"/>
      <c r="I302" s="305"/>
      <c r="J302" s="306"/>
    </row>
    <row r="303" spans="1:10" ht="15.75">
      <c r="A303" s="169" t="s">
        <v>200</v>
      </c>
      <c r="B303" s="170"/>
      <c r="C303" s="258">
        <f>SUM(C297:C302)</f>
        <v>126134720000</v>
      </c>
      <c r="D303" s="258">
        <f>SUM(D297:D302)</f>
        <v>0</v>
      </c>
      <c r="E303" s="258">
        <f>SUM(E297:E302)</f>
        <v>0</v>
      </c>
      <c r="F303" s="100"/>
      <c r="G303" s="259">
        <f>SUM(G297:G302)</f>
        <v>126134720000</v>
      </c>
      <c r="H303" s="258">
        <f>SUM(H297:H302)</f>
        <v>126134720000</v>
      </c>
      <c r="I303" s="130">
        <f>I297+I299</f>
        <v>0</v>
      </c>
      <c r="J303" s="131"/>
    </row>
    <row r="304" spans="1:10" ht="14.25">
      <c r="A304" s="1" t="s">
        <v>424</v>
      </c>
      <c r="B304" s="1"/>
      <c r="C304" s="1"/>
      <c r="D304" s="1"/>
      <c r="E304" s="1"/>
      <c r="F304" s="1"/>
      <c r="G304" s="1"/>
      <c r="H304" s="1"/>
      <c r="I304" s="80"/>
      <c r="J304" s="80"/>
    </row>
    <row r="305" spans="1:10" ht="14.25">
      <c r="A305" s="1" t="s">
        <v>425</v>
      </c>
      <c r="B305" s="1"/>
      <c r="C305" s="1"/>
      <c r="D305" s="1"/>
      <c r="E305" s="1"/>
      <c r="F305" s="1"/>
      <c r="G305" s="1"/>
      <c r="H305" s="1"/>
      <c r="I305" s="80"/>
      <c r="J305" s="80"/>
    </row>
    <row r="306" spans="1:10" ht="14.25">
      <c r="A306" s="384" t="s">
        <v>426</v>
      </c>
      <c r="B306" s="385"/>
      <c r="C306" s="385"/>
      <c r="D306" s="385"/>
      <c r="E306" s="385"/>
      <c r="F306" s="267"/>
      <c r="G306" s="388"/>
      <c r="H306" s="390">
        <f>H239</f>
        <v>40086</v>
      </c>
      <c r="I306" s="392" t="str">
        <f>G294</f>
        <v>Ñaàu naêm</v>
      </c>
      <c r="J306" s="393"/>
    </row>
    <row r="307" spans="1:10" ht="14.25">
      <c r="A307" s="386"/>
      <c r="B307" s="387"/>
      <c r="C307" s="387"/>
      <c r="D307" s="387"/>
      <c r="E307" s="387"/>
      <c r="F307" s="101"/>
      <c r="G307" s="389"/>
      <c r="H307" s="391"/>
      <c r="I307" s="394"/>
      <c r="J307" s="395"/>
    </row>
    <row r="308" spans="1:10" ht="15.75">
      <c r="A308" s="132" t="s">
        <v>427</v>
      </c>
      <c r="B308" s="108"/>
      <c r="C308" s="108"/>
      <c r="D308" s="108"/>
      <c r="E308" s="108"/>
      <c r="F308" s="94"/>
      <c r="G308" s="381">
        <f>'[1]CDKT'!D90</f>
        <v>126134720000</v>
      </c>
      <c r="H308" s="381"/>
      <c r="I308" s="381">
        <f>I309+I310</f>
        <v>126134720000</v>
      </c>
      <c r="J308" s="382"/>
    </row>
    <row r="309" spans="1:10" ht="14.25">
      <c r="A309" s="128" t="s">
        <v>428</v>
      </c>
      <c r="B309" s="129"/>
      <c r="C309" s="129"/>
      <c r="D309" s="129"/>
      <c r="E309" s="129"/>
      <c r="F309" s="98"/>
      <c r="G309" s="383"/>
      <c r="H309" s="383"/>
      <c r="I309" s="383">
        <v>65926920000</v>
      </c>
      <c r="J309" s="383"/>
    </row>
    <row r="310" spans="1:10" ht="14.25">
      <c r="A310" s="128" t="s">
        <v>429</v>
      </c>
      <c r="B310" s="129"/>
      <c r="C310" s="129"/>
      <c r="D310" s="129"/>
      <c r="E310" s="129"/>
      <c r="F310" s="98"/>
      <c r="G310" s="109"/>
      <c r="H310" s="109"/>
      <c r="I310" s="109">
        <v>60207800000</v>
      </c>
      <c r="J310" s="109"/>
    </row>
    <row r="311" spans="1:10" ht="14.25">
      <c r="A311" s="128" t="s">
        <v>430</v>
      </c>
      <c r="B311" s="129"/>
      <c r="C311" s="129"/>
      <c r="D311" s="129"/>
      <c r="E311" s="129"/>
      <c r="F311" s="98"/>
      <c r="G311" s="305"/>
      <c r="H311" s="305"/>
      <c r="I311" s="305"/>
      <c r="J311" s="305"/>
    </row>
    <row r="312" spans="1:10" ht="14.25">
      <c r="A312" s="128" t="s">
        <v>431</v>
      </c>
      <c r="B312" s="129"/>
      <c r="C312" s="129"/>
      <c r="D312" s="129"/>
      <c r="E312" s="129"/>
      <c r="F312" s="98"/>
      <c r="G312" s="379"/>
      <c r="H312" s="243"/>
      <c r="I312" s="379"/>
      <c r="J312" s="243"/>
    </row>
    <row r="313" spans="1:10" ht="15.75">
      <c r="A313" s="380" t="s">
        <v>432</v>
      </c>
      <c r="B313" s="245"/>
      <c r="C313" s="245"/>
      <c r="D313" s="245"/>
      <c r="E313" s="245"/>
      <c r="F313" s="100"/>
      <c r="G313" s="130">
        <v>12934038000</v>
      </c>
      <c r="H313" s="130"/>
      <c r="I313" s="130">
        <v>24919608000</v>
      </c>
      <c r="J313" s="130"/>
    </row>
    <row r="314" spans="1:10" ht="15.75">
      <c r="A314" s="92" t="s">
        <v>433</v>
      </c>
      <c r="B314" s="228"/>
      <c r="C314" s="228"/>
      <c r="D314" s="228"/>
      <c r="E314" s="228"/>
      <c r="F314" s="94"/>
      <c r="G314" s="94"/>
      <c r="H314" s="94"/>
      <c r="I314" s="268"/>
      <c r="J314" s="269"/>
    </row>
    <row r="315" spans="1:10" ht="14.25">
      <c r="A315" s="252" t="s">
        <v>434</v>
      </c>
      <c r="B315" s="98"/>
      <c r="C315" s="98"/>
      <c r="D315" s="98"/>
      <c r="E315" s="98"/>
      <c r="F315" s="98"/>
      <c r="G315" s="98"/>
      <c r="H315" s="98"/>
      <c r="I315" s="114"/>
      <c r="J315" s="115"/>
    </row>
    <row r="316" spans="1:10" ht="14.25">
      <c r="A316" s="252" t="s">
        <v>435</v>
      </c>
      <c r="B316" s="98"/>
      <c r="C316" s="98"/>
      <c r="D316" s="98"/>
      <c r="E316" s="98"/>
      <c r="F316" s="98"/>
      <c r="G316" s="98"/>
      <c r="H316" s="98"/>
      <c r="I316" s="114"/>
      <c r="J316" s="115"/>
    </row>
    <row r="317" spans="1:10" ht="14.25">
      <c r="A317" s="252" t="s">
        <v>436</v>
      </c>
      <c r="B317" s="98"/>
      <c r="C317" s="98"/>
      <c r="D317" s="98"/>
      <c r="E317" s="98"/>
      <c r="F317" s="98"/>
      <c r="G317" s="98"/>
      <c r="H317" s="98"/>
      <c r="I317" s="114"/>
      <c r="J317" s="115"/>
    </row>
    <row r="318" spans="1:10" ht="14.25">
      <c r="A318" s="252" t="s">
        <v>437</v>
      </c>
      <c r="B318" s="98"/>
      <c r="C318" s="98"/>
      <c r="D318" s="98"/>
      <c r="E318" s="98"/>
      <c r="F318" s="98"/>
      <c r="G318" s="98"/>
      <c r="H318" s="98"/>
      <c r="I318" s="114"/>
      <c r="J318" s="115"/>
    </row>
    <row r="319" spans="1:10" ht="14.25">
      <c r="A319" s="251"/>
      <c r="B319" s="100"/>
      <c r="C319" s="100"/>
      <c r="D319" s="100"/>
      <c r="E319" s="100"/>
      <c r="F319" s="100"/>
      <c r="G319" s="100"/>
      <c r="H319" s="100"/>
      <c r="I319" s="116"/>
      <c r="J319" s="117"/>
    </row>
    <row r="320" spans="1:10" ht="15.75">
      <c r="A320" s="190" t="s">
        <v>438</v>
      </c>
      <c r="B320" s="76"/>
      <c r="C320" s="76"/>
      <c r="D320" s="76"/>
      <c r="E320" s="76"/>
      <c r="F320" s="102"/>
      <c r="G320" s="82"/>
      <c r="H320" s="83">
        <f>H306</f>
        <v>40086</v>
      </c>
      <c r="I320" s="145" t="str">
        <f>I306</f>
        <v>Ñaàu naêm</v>
      </c>
      <c r="J320" s="166"/>
    </row>
    <row r="321" spans="1:10" ht="14.25">
      <c r="A321" s="235" t="s">
        <v>439</v>
      </c>
      <c r="B321" s="213"/>
      <c r="C321" s="213"/>
      <c r="D321" s="213"/>
      <c r="E321" s="213"/>
      <c r="F321" s="94"/>
      <c r="G321" s="376"/>
      <c r="H321" s="376"/>
      <c r="I321" s="377"/>
      <c r="J321" s="378"/>
    </row>
    <row r="322" spans="1:10" ht="14.25">
      <c r="A322" s="242" t="s">
        <v>440</v>
      </c>
      <c r="B322" s="243"/>
      <c r="C322" s="243"/>
      <c r="D322" s="243"/>
      <c r="E322" s="243"/>
      <c r="F322" s="98"/>
      <c r="G322" s="78"/>
      <c r="H322" s="78"/>
      <c r="I322" s="305"/>
      <c r="J322" s="306"/>
    </row>
    <row r="323" spans="1:10" ht="14.25">
      <c r="A323" s="242" t="s">
        <v>441</v>
      </c>
      <c r="B323" s="243"/>
      <c r="C323" s="243"/>
      <c r="D323" s="243"/>
      <c r="E323" s="243"/>
      <c r="F323" s="98"/>
      <c r="G323" s="78"/>
      <c r="H323" s="78"/>
      <c r="I323" s="305"/>
      <c r="J323" s="306"/>
    </row>
    <row r="324" spans="1:10" ht="14.25">
      <c r="A324" s="242" t="s">
        <v>442</v>
      </c>
      <c r="B324" s="243"/>
      <c r="C324" s="243"/>
      <c r="D324" s="243"/>
      <c r="E324" s="243"/>
      <c r="F324" s="98"/>
      <c r="G324" s="78"/>
      <c r="H324" s="78"/>
      <c r="I324" s="305"/>
      <c r="J324" s="306"/>
    </row>
    <row r="325" spans="1:10" ht="14.25">
      <c r="A325" s="242" t="s">
        <v>443</v>
      </c>
      <c r="B325" s="243"/>
      <c r="C325" s="243"/>
      <c r="D325" s="243"/>
      <c r="E325" s="243"/>
      <c r="F325" s="98"/>
      <c r="G325" s="78"/>
      <c r="H325" s="78"/>
      <c r="I325" s="305"/>
      <c r="J325" s="306"/>
    </row>
    <row r="326" spans="1:10" ht="14.25">
      <c r="A326" s="242" t="s">
        <v>441</v>
      </c>
      <c r="B326" s="243"/>
      <c r="C326" s="243"/>
      <c r="D326" s="243"/>
      <c r="E326" s="243"/>
      <c r="F326" s="98"/>
      <c r="G326" s="78"/>
      <c r="H326" s="78"/>
      <c r="I326" s="305"/>
      <c r="J326" s="306"/>
    </row>
    <row r="327" spans="1:10" ht="14.25">
      <c r="A327" s="242" t="s">
        <v>442</v>
      </c>
      <c r="B327" s="243"/>
      <c r="C327" s="243"/>
      <c r="D327" s="243"/>
      <c r="E327" s="243"/>
      <c r="F327" s="98"/>
      <c r="G327" s="78"/>
      <c r="H327" s="78"/>
      <c r="I327" s="305"/>
      <c r="J327" s="306"/>
    </row>
    <row r="328" spans="1:10" ht="14.25">
      <c r="A328" s="242" t="s">
        <v>444</v>
      </c>
      <c r="B328" s="243"/>
      <c r="C328" s="243"/>
      <c r="D328" s="243"/>
      <c r="E328" s="243"/>
      <c r="F328" s="98"/>
      <c r="G328" s="78"/>
      <c r="H328" s="78"/>
      <c r="I328" s="305"/>
      <c r="J328" s="306"/>
    </row>
    <row r="329" spans="1:10" ht="14.25">
      <c r="A329" s="242" t="s">
        <v>441</v>
      </c>
      <c r="B329" s="243"/>
      <c r="C329" s="243"/>
      <c r="D329" s="243"/>
      <c r="E329" s="243"/>
      <c r="F329" s="98"/>
      <c r="G329" s="78"/>
      <c r="H329" s="78"/>
      <c r="I329" s="305"/>
      <c r="J329" s="306"/>
    </row>
    <row r="330" spans="1:10" ht="14.25">
      <c r="A330" s="242" t="s">
        <v>442</v>
      </c>
      <c r="B330" s="243"/>
      <c r="C330" s="243"/>
      <c r="D330" s="243"/>
      <c r="E330" s="243"/>
      <c r="F330" s="98"/>
      <c r="G330" s="78"/>
      <c r="H330" s="78"/>
      <c r="I330" s="305"/>
      <c r="J330" s="306"/>
    </row>
    <row r="331" spans="1:10" ht="14.25">
      <c r="A331" s="252" t="s">
        <v>445</v>
      </c>
      <c r="B331" s="98"/>
      <c r="C331" s="98"/>
      <c r="D331" s="98"/>
      <c r="E331" s="98"/>
      <c r="F331" s="98"/>
      <c r="G331" s="98"/>
      <c r="H331" s="98"/>
      <c r="I331" s="114"/>
      <c r="J331" s="115"/>
    </row>
    <row r="332" spans="1:10" ht="15.75">
      <c r="A332" s="373" t="s">
        <v>446</v>
      </c>
      <c r="B332" s="374"/>
      <c r="C332" s="374"/>
      <c r="D332" s="374"/>
      <c r="E332" s="374"/>
      <c r="F332" s="374"/>
      <c r="G332" s="374"/>
      <c r="H332" s="374"/>
      <c r="I332" s="374"/>
      <c r="J332" s="375"/>
    </row>
    <row r="333" spans="1:10" ht="14.25">
      <c r="A333" s="252" t="s">
        <v>447</v>
      </c>
      <c r="B333" s="98"/>
      <c r="C333" s="98"/>
      <c r="D333" s="98"/>
      <c r="E333" s="98"/>
      <c r="F333" s="98"/>
      <c r="G333" s="98"/>
      <c r="H333" s="114">
        <v>4040541558</v>
      </c>
      <c r="I333" s="305">
        <v>477670000</v>
      </c>
      <c r="J333" s="306"/>
    </row>
    <row r="334" spans="1:10" ht="14.25">
      <c r="A334" s="252" t="s">
        <v>448</v>
      </c>
      <c r="B334" s="98"/>
      <c r="C334" s="98"/>
      <c r="D334" s="98"/>
      <c r="E334" s="98"/>
      <c r="F334" s="98"/>
      <c r="G334" s="98"/>
      <c r="H334" s="114">
        <v>1981255598</v>
      </c>
      <c r="I334" s="270"/>
      <c r="J334" s="271"/>
    </row>
    <row r="335" spans="1:10" ht="14.25">
      <c r="A335" s="252" t="s">
        <v>449</v>
      </c>
      <c r="B335" s="98"/>
      <c r="C335" s="98"/>
      <c r="D335" s="98"/>
      <c r="E335" s="98"/>
      <c r="F335" s="98"/>
      <c r="G335" s="98"/>
      <c r="H335" s="114">
        <v>130390544</v>
      </c>
      <c r="I335" s="305">
        <v>235456701</v>
      </c>
      <c r="J335" s="306"/>
    </row>
    <row r="336" spans="1:10" ht="15.75">
      <c r="A336" s="272" t="s">
        <v>450</v>
      </c>
      <c r="B336" s="98"/>
      <c r="C336" s="98"/>
      <c r="D336" s="98"/>
      <c r="E336" s="98"/>
      <c r="F336" s="98"/>
      <c r="G336" s="98"/>
      <c r="H336" s="98"/>
      <c r="I336" s="270"/>
      <c r="J336" s="271"/>
    </row>
    <row r="337" spans="1:10" ht="15.75">
      <c r="A337" s="272" t="s">
        <v>451</v>
      </c>
      <c r="B337" s="98"/>
      <c r="C337" s="98"/>
      <c r="D337" s="98"/>
      <c r="E337" s="98"/>
      <c r="F337" s="98"/>
      <c r="G337" s="98"/>
      <c r="H337" s="98"/>
      <c r="I337" s="114"/>
      <c r="J337" s="115"/>
    </row>
    <row r="338" spans="1:10" ht="15.75">
      <c r="A338" s="272" t="s">
        <v>452</v>
      </c>
      <c r="B338" s="98"/>
      <c r="C338" s="98"/>
      <c r="D338" s="98"/>
      <c r="E338" s="98"/>
      <c r="F338" s="98"/>
      <c r="G338" s="98"/>
      <c r="H338" s="98"/>
      <c r="I338" s="114"/>
      <c r="J338" s="115"/>
    </row>
    <row r="339" spans="1:10" ht="14.25">
      <c r="A339" s="273" t="s">
        <v>453</v>
      </c>
      <c r="B339" s="274"/>
      <c r="C339" s="274"/>
      <c r="D339" s="274"/>
      <c r="E339" s="274"/>
      <c r="F339" s="274"/>
      <c r="G339" s="274"/>
      <c r="H339" s="274"/>
      <c r="I339" s="275"/>
      <c r="J339" s="276"/>
    </row>
    <row r="340" spans="1:10" ht="15.75">
      <c r="A340" s="190" t="s">
        <v>454</v>
      </c>
      <c r="B340" s="76"/>
      <c r="C340" s="76"/>
      <c r="D340" s="76"/>
      <c r="E340" s="76"/>
      <c r="F340" s="102"/>
      <c r="G340" s="82"/>
      <c r="H340" s="83">
        <f>H320</f>
        <v>40086</v>
      </c>
      <c r="I340" s="145" t="str">
        <f>I320</f>
        <v>Ñaàu naêm</v>
      </c>
      <c r="J340" s="166"/>
    </row>
    <row r="341" spans="1:10" ht="14.25">
      <c r="A341" s="150" t="s">
        <v>455</v>
      </c>
      <c r="B341" s="151"/>
      <c r="C341" s="151"/>
      <c r="D341" s="151"/>
      <c r="E341" s="151"/>
      <c r="F341" s="247"/>
      <c r="G341" s="372"/>
      <c r="H341" s="372"/>
      <c r="I341" s="146"/>
      <c r="J341" s="147"/>
    </row>
    <row r="342" spans="1:10" ht="14.25">
      <c r="A342" s="242" t="s">
        <v>456</v>
      </c>
      <c r="B342" s="243"/>
      <c r="C342" s="243"/>
      <c r="D342" s="243"/>
      <c r="E342" s="243"/>
      <c r="F342" s="98"/>
      <c r="G342" s="78"/>
      <c r="H342" s="78"/>
      <c r="I342" s="305"/>
      <c r="J342" s="306"/>
    </row>
    <row r="343" spans="1:10" ht="14.25">
      <c r="A343" s="242" t="s">
        <v>457</v>
      </c>
      <c r="B343" s="243"/>
      <c r="C343" s="243"/>
      <c r="D343" s="243"/>
      <c r="E343" s="243"/>
      <c r="F343" s="98"/>
      <c r="G343" s="78"/>
      <c r="H343" s="78"/>
      <c r="I343" s="305"/>
      <c r="J343" s="306"/>
    </row>
    <row r="344" spans="1:10" ht="14.25">
      <c r="A344" s="277"/>
      <c r="B344" s="278"/>
      <c r="C344" s="278"/>
      <c r="D344" s="278"/>
      <c r="E344" s="278"/>
      <c r="F344" s="274"/>
      <c r="G344" s="218"/>
      <c r="H344" s="218"/>
      <c r="I344" s="279"/>
      <c r="J344" s="280"/>
    </row>
    <row r="345" spans="1:10" ht="15.75">
      <c r="A345" s="190" t="s">
        <v>458</v>
      </c>
      <c r="B345" s="76"/>
      <c r="C345" s="76"/>
      <c r="D345" s="76"/>
      <c r="E345" s="76"/>
      <c r="F345" s="102"/>
      <c r="G345" s="82"/>
      <c r="H345" s="83">
        <f>H340</f>
        <v>40086</v>
      </c>
      <c r="I345" s="145" t="str">
        <f>I340</f>
        <v>Ñaàu naêm</v>
      </c>
      <c r="J345" s="166"/>
    </row>
    <row r="346" spans="1:10" ht="15.75">
      <c r="A346" s="370" t="s">
        <v>459</v>
      </c>
      <c r="B346" s="371"/>
      <c r="C346" s="371"/>
      <c r="D346" s="371"/>
      <c r="E346" s="371"/>
      <c r="F346" s="247"/>
      <c r="G346" s="372"/>
      <c r="H346" s="372"/>
      <c r="I346" s="146"/>
      <c r="J346" s="147"/>
    </row>
    <row r="347" spans="1:10" ht="14.25">
      <c r="A347" s="242" t="s">
        <v>460</v>
      </c>
      <c r="B347" s="243"/>
      <c r="C347" s="243"/>
      <c r="D347" s="243"/>
      <c r="E347" s="243"/>
      <c r="F347" s="98"/>
      <c r="G347" s="78"/>
      <c r="H347" s="78"/>
      <c r="I347" s="305"/>
      <c r="J347" s="306"/>
    </row>
    <row r="348" spans="1:10" ht="14.25">
      <c r="A348" s="242" t="s">
        <v>461</v>
      </c>
      <c r="B348" s="243"/>
      <c r="C348" s="243"/>
      <c r="D348" s="243"/>
      <c r="E348" s="243"/>
      <c r="F348" s="98"/>
      <c r="G348" s="78"/>
      <c r="H348" s="78"/>
      <c r="I348" s="305"/>
      <c r="J348" s="306"/>
    </row>
    <row r="349" spans="1:10" ht="14.25">
      <c r="A349" s="368" t="s">
        <v>462</v>
      </c>
      <c r="B349" s="369"/>
      <c r="C349" s="369"/>
      <c r="D349" s="369"/>
      <c r="E349" s="369"/>
      <c r="F349" s="98"/>
      <c r="G349" s="78"/>
      <c r="H349" s="78"/>
      <c r="I349" s="305"/>
      <c r="J349" s="306"/>
    </row>
    <row r="350" spans="1:10" ht="14.25">
      <c r="A350" s="368"/>
      <c r="B350" s="369"/>
      <c r="C350" s="369"/>
      <c r="D350" s="369"/>
      <c r="E350" s="369"/>
      <c r="F350" s="98"/>
      <c r="G350" s="78"/>
      <c r="H350" s="78"/>
      <c r="I350" s="305"/>
      <c r="J350" s="306"/>
    </row>
    <row r="351" spans="1:10" ht="14.25">
      <c r="A351" s="242" t="s">
        <v>463</v>
      </c>
      <c r="B351" s="243"/>
      <c r="C351" s="243"/>
      <c r="D351" s="243"/>
      <c r="E351" s="243"/>
      <c r="F351" s="98"/>
      <c r="G351" s="78"/>
      <c r="H351" s="78"/>
      <c r="I351" s="305"/>
      <c r="J351" s="306"/>
    </row>
    <row r="352" spans="1:10" ht="14.25">
      <c r="A352" s="242" t="s">
        <v>464</v>
      </c>
      <c r="B352" s="243"/>
      <c r="C352" s="243"/>
      <c r="D352" s="243"/>
      <c r="E352" s="243"/>
      <c r="F352" s="98"/>
      <c r="G352" s="78"/>
      <c r="H352" s="78"/>
      <c r="I352" s="305"/>
      <c r="J352" s="306"/>
    </row>
    <row r="353" spans="1:10" ht="14.25">
      <c r="A353" s="244" t="s">
        <v>465</v>
      </c>
      <c r="B353" s="245"/>
      <c r="C353" s="245"/>
      <c r="D353" s="245"/>
      <c r="E353" s="245"/>
      <c r="F353" s="100"/>
      <c r="G353" s="77"/>
      <c r="H353" s="77"/>
      <c r="I353" s="246"/>
      <c r="J353" s="214"/>
    </row>
    <row r="354" spans="1:10" ht="15.75">
      <c r="A354" s="241" t="s">
        <v>466</v>
      </c>
      <c r="B354" s="241"/>
      <c r="C354" s="241"/>
      <c r="D354" s="241"/>
      <c r="E354" s="241"/>
      <c r="F354" s="241"/>
      <c r="G354" s="241"/>
      <c r="H354" s="241"/>
      <c r="I354" s="241"/>
      <c r="J354" s="241"/>
    </row>
    <row r="355" spans="1:10" ht="14.25">
      <c r="A355" s="52"/>
      <c r="B355" s="52"/>
      <c r="C355" s="52"/>
      <c r="D355" s="52"/>
      <c r="E355" s="52"/>
      <c r="F355" s="52"/>
      <c r="G355" s="52"/>
      <c r="H355" s="52"/>
      <c r="I355" s="80" t="s">
        <v>218</v>
      </c>
      <c r="J355" s="281"/>
    </row>
    <row r="356" spans="1:10" ht="14.25">
      <c r="A356" s="75"/>
      <c r="B356" s="76"/>
      <c r="C356" s="76"/>
      <c r="D356" s="76"/>
      <c r="E356" s="76"/>
      <c r="F356" s="282"/>
      <c r="G356" s="82"/>
      <c r="H356" s="83">
        <f>H345</f>
        <v>40086</v>
      </c>
      <c r="I356" s="145" t="str">
        <f>I345</f>
        <v>Ñaàu naêm</v>
      </c>
      <c r="J356" s="166"/>
    </row>
    <row r="357" spans="1:10" ht="14.25">
      <c r="A357" s="283"/>
      <c r="B357" s="284"/>
      <c r="C357" s="284"/>
      <c r="D357" s="284"/>
      <c r="E357" s="284"/>
      <c r="F357" s="285"/>
      <c r="G357" s="286"/>
      <c r="H357" s="287"/>
      <c r="I357" s="288"/>
      <c r="J357" s="289"/>
    </row>
    <row r="358" spans="1:10" ht="15.75">
      <c r="A358" s="92" t="s">
        <v>467</v>
      </c>
      <c r="B358" s="74"/>
      <c r="C358" s="74"/>
      <c r="D358" s="74"/>
      <c r="E358" s="74"/>
      <c r="F358" s="94"/>
      <c r="G358" s="292">
        <f>G359</f>
        <v>171856813441</v>
      </c>
      <c r="H358" s="292"/>
      <c r="I358" s="292">
        <f>I359</f>
        <v>185344785337</v>
      </c>
      <c r="J358" s="293"/>
    </row>
    <row r="359" spans="1:10" ht="14.25">
      <c r="A359" s="242" t="s">
        <v>468</v>
      </c>
      <c r="B359" s="243"/>
      <c r="C359" s="243"/>
      <c r="D359" s="243"/>
      <c r="E359" s="243"/>
      <c r="F359" s="98"/>
      <c r="G359" s="305">
        <f>G360</f>
        <v>171856813441</v>
      </c>
      <c r="H359" s="305"/>
      <c r="I359" s="305">
        <v>185344785337</v>
      </c>
      <c r="J359" s="306"/>
    </row>
    <row r="360" spans="1:10" ht="14.25">
      <c r="A360" s="242" t="s">
        <v>469</v>
      </c>
      <c r="B360" s="243"/>
      <c r="C360" s="243"/>
      <c r="D360" s="243"/>
      <c r="E360" s="243"/>
      <c r="F360" s="98"/>
      <c r="G360" s="305">
        <f>'[1]KQHDKD'!D16</f>
        <v>171856813441</v>
      </c>
      <c r="H360" s="305"/>
      <c r="I360" s="305">
        <v>185344785337</v>
      </c>
      <c r="J360" s="306"/>
    </row>
    <row r="361" spans="1:10" ht="14.25">
      <c r="A361" s="242" t="s">
        <v>470</v>
      </c>
      <c r="B361" s="243"/>
      <c r="C361" s="243"/>
      <c r="D361" s="243"/>
      <c r="E361" s="243"/>
      <c r="F361" s="98"/>
      <c r="G361" s="103"/>
      <c r="H361" s="103"/>
      <c r="I361" s="103"/>
      <c r="J361" s="104"/>
    </row>
    <row r="362" spans="1:10" ht="14.25">
      <c r="A362" s="242" t="s">
        <v>471</v>
      </c>
      <c r="B362" s="243"/>
      <c r="C362" s="243"/>
      <c r="D362" s="243"/>
      <c r="E362" s="243"/>
      <c r="F362" s="98"/>
      <c r="G362" s="103"/>
      <c r="H362" s="103"/>
      <c r="I362" s="103"/>
      <c r="J362" s="104"/>
    </row>
    <row r="363" spans="1:10" ht="14.25">
      <c r="A363" s="242" t="s">
        <v>472</v>
      </c>
      <c r="B363" s="243"/>
      <c r="C363" s="243"/>
      <c r="D363" s="243"/>
      <c r="E363" s="243"/>
      <c r="F363" s="98"/>
      <c r="G363" s="103"/>
      <c r="H363" s="103"/>
      <c r="I363" s="103"/>
      <c r="J363" s="104"/>
    </row>
    <row r="364" spans="1:10" ht="14.25">
      <c r="A364" s="85" t="s">
        <v>473</v>
      </c>
      <c r="B364" s="86"/>
      <c r="C364" s="86"/>
      <c r="D364" s="86"/>
      <c r="E364" s="86"/>
      <c r="F364" s="98"/>
      <c r="G364" s="103"/>
      <c r="H364" s="103"/>
      <c r="I364" s="103"/>
      <c r="J364" s="104"/>
    </row>
    <row r="365" spans="1:10" ht="14.25">
      <c r="A365" s="242" t="s">
        <v>474</v>
      </c>
      <c r="B365" s="243"/>
      <c r="C365" s="243"/>
      <c r="D365" s="243"/>
      <c r="E365" s="243"/>
      <c r="F365" s="98"/>
      <c r="G365" s="103"/>
      <c r="H365" s="103"/>
      <c r="I365" s="103"/>
      <c r="J365" s="104"/>
    </row>
    <row r="366" spans="1:10" ht="14.25">
      <c r="A366" s="105" t="s">
        <v>475</v>
      </c>
      <c r="B366" s="106"/>
      <c r="C366" s="106"/>
      <c r="D366" s="106"/>
      <c r="E366" s="106"/>
      <c r="F366" s="100"/>
      <c r="G366" s="246"/>
      <c r="H366" s="246"/>
      <c r="I366" s="246"/>
      <c r="J366" s="214"/>
    </row>
    <row r="367" spans="1:10" ht="15.75">
      <c r="A367" s="92" t="s">
        <v>476</v>
      </c>
      <c r="B367" s="74"/>
      <c r="C367" s="74"/>
      <c r="D367" s="74"/>
      <c r="E367" s="74"/>
      <c r="F367" s="94"/>
      <c r="G367" s="120"/>
      <c r="H367" s="120"/>
      <c r="I367" s="95"/>
      <c r="J367" s="96"/>
    </row>
    <row r="368" spans="1:10" ht="14.25">
      <c r="A368" s="242" t="s">
        <v>477</v>
      </c>
      <c r="B368" s="243"/>
      <c r="C368" s="243"/>
      <c r="D368" s="243"/>
      <c r="E368" s="243"/>
      <c r="F368" s="98"/>
      <c r="G368" s="305"/>
      <c r="H368" s="305"/>
      <c r="I368" s="305"/>
      <c r="J368" s="306"/>
    </row>
    <row r="369" spans="1:10" ht="14.25">
      <c r="A369" s="242" t="s">
        <v>478</v>
      </c>
      <c r="B369" s="243"/>
      <c r="C369" s="243"/>
      <c r="D369" s="243"/>
      <c r="E369" s="243"/>
      <c r="F369" s="98"/>
      <c r="G369" s="305"/>
      <c r="H369" s="305"/>
      <c r="I369" s="305"/>
      <c r="J369" s="306"/>
    </row>
    <row r="370" spans="1:10" ht="14.25">
      <c r="A370" s="242" t="s">
        <v>479</v>
      </c>
      <c r="B370" s="243"/>
      <c r="C370" s="243"/>
      <c r="D370" s="243"/>
      <c r="E370" s="243"/>
      <c r="F370" s="98"/>
      <c r="G370" s="305"/>
      <c r="H370" s="305"/>
      <c r="I370" s="305"/>
      <c r="J370" s="306"/>
    </row>
    <row r="371" spans="1:10" ht="14.25">
      <c r="A371" s="242" t="s">
        <v>480</v>
      </c>
      <c r="B371" s="243"/>
      <c r="C371" s="243"/>
      <c r="D371" s="243"/>
      <c r="E371" s="243"/>
      <c r="F371" s="98"/>
      <c r="G371" s="305"/>
      <c r="H371" s="305"/>
      <c r="I371" s="305"/>
      <c r="J371" s="306"/>
    </row>
    <row r="372" spans="1:10" ht="14.25">
      <c r="A372" s="242" t="s">
        <v>481</v>
      </c>
      <c r="B372" s="243"/>
      <c r="C372" s="243"/>
      <c r="D372" s="243"/>
      <c r="E372" s="243"/>
      <c r="F372" s="98"/>
      <c r="G372" s="305"/>
      <c r="H372" s="305"/>
      <c r="I372" s="305"/>
      <c r="J372" s="306"/>
    </row>
    <row r="373" spans="1:10" ht="14.25">
      <c r="A373" s="242" t="s">
        <v>482</v>
      </c>
      <c r="B373" s="243"/>
      <c r="C373" s="243"/>
      <c r="D373" s="243"/>
      <c r="E373" s="243"/>
      <c r="F373" s="98"/>
      <c r="G373" s="305"/>
      <c r="H373" s="305"/>
      <c r="I373" s="305"/>
      <c r="J373" s="306"/>
    </row>
    <row r="374" spans="1:10" ht="14.25">
      <c r="A374" s="242" t="s">
        <v>483</v>
      </c>
      <c r="B374" s="243"/>
      <c r="C374" s="243"/>
      <c r="D374" s="243"/>
      <c r="E374" s="243"/>
      <c r="F374" s="98"/>
      <c r="G374" s="305"/>
      <c r="H374" s="305"/>
      <c r="I374" s="305"/>
      <c r="J374" s="306"/>
    </row>
    <row r="375" spans="1:10" ht="15.75">
      <c r="A375" s="113" t="s">
        <v>484</v>
      </c>
      <c r="B375" s="129"/>
      <c r="C375" s="129"/>
      <c r="D375" s="129"/>
      <c r="E375" s="129"/>
      <c r="F375" s="98"/>
      <c r="G375" s="305">
        <f>G358</f>
        <v>171856813441</v>
      </c>
      <c r="H375" s="305"/>
      <c r="I375" s="305">
        <f>I358</f>
        <v>185344785337</v>
      </c>
      <c r="J375" s="306"/>
    </row>
    <row r="376" spans="1:10" ht="14.25">
      <c r="A376" s="242" t="s">
        <v>485</v>
      </c>
      <c r="B376" s="243"/>
      <c r="C376" s="243"/>
      <c r="D376" s="243"/>
      <c r="E376" s="243"/>
      <c r="F376" s="98"/>
      <c r="G376" s="305"/>
      <c r="H376" s="305"/>
      <c r="I376" s="305"/>
      <c r="J376" s="306"/>
    </row>
    <row r="377" spans="1:10" ht="14.25">
      <c r="A377" s="244" t="s">
        <v>486</v>
      </c>
      <c r="B377" s="245"/>
      <c r="C377" s="245"/>
      <c r="D377" s="245"/>
      <c r="E377" s="245"/>
      <c r="F377" s="100"/>
      <c r="G377" s="246"/>
      <c r="H377" s="246"/>
      <c r="I377" s="246"/>
      <c r="J377" s="214"/>
    </row>
    <row r="378" spans="1:10" ht="15.75">
      <c r="A378" s="184" t="s">
        <v>487</v>
      </c>
      <c r="B378" s="110"/>
      <c r="C378" s="110"/>
      <c r="D378" s="110"/>
      <c r="E378" s="110"/>
      <c r="F378" s="159"/>
      <c r="G378" s="156"/>
      <c r="H378" s="83">
        <f>H356</f>
        <v>40086</v>
      </c>
      <c r="I378" s="111" t="str">
        <f>I356</f>
        <v>Ñaàu naêm</v>
      </c>
      <c r="J378" s="112"/>
    </row>
    <row r="379" spans="1:10" ht="14.25">
      <c r="A379" s="132" t="s">
        <v>488</v>
      </c>
      <c r="B379" s="108"/>
      <c r="C379" s="108"/>
      <c r="D379" s="108"/>
      <c r="E379" s="108"/>
      <c r="F379" s="108"/>
      <c r="G379" s="95"/>
      <c r="H379" s="95"/>
      <c r="I379" s="95"/>
      <c r="J379" s="96"/>
    </row>
    <row r="380" spans="1:10" ht="14.25">
      <c r="A380" s="128" t="s">
        <v>489</v>
      </c>
      <c r="B380" s="129"/>
      <c r="C380" s="129"/>
      <c r="D380" s="129"/>
      <c r="E380" s="129"/>
      <c r="F380" s="129"/>
      <c r="G380" s="109">
        <f>'[1]KQHDKD'!D17</f>
        <v>129258939848</v>
      </c>
      <c r="H380" s="109"/>
      <c r="I380" s="305">
        <f>'[1]KQHDKD'!E17</f>
        <v>134774882335</v>
      </c>
      <c r="J380" s="306"/>
    </row>
    <row r="381" spans="1:10" ht="14.25">
      <c r="A381" s="128" t="s">
        <v>490</v>
      </c>
      <c r="B381" s="129"/>
      <c r="C381" s="129"/>
      <c r="D381" s="129"/>
      <c r="E381" s="129"/>
      <c r="F381" s="129"/>
      <c r="G381" s="103"/>
      <c r="H381" s="103"/>
      <c r="I381" s="103"/>
      <c r="J381" s="104"/>
    </row>
    <row r="382" spans="1:10" ht="14.25">
      <c r="A382" s="128" t="s">
        <v>491</v>
      </c>
      <c r="B382" s="129"/>
      <c r="C382" s="129"/>
      <c r="D382" s="129"/>
      <c r="E382" s="129"/>
      <c r="F382" s="129"/>
      <c r="G382" s="103"/>
      <c r="H382" s="103"/>
      <c r="I382" s="103"/>
      <c r="J382" s="104"/>
    </row>
    <row r="383" spans="1:10" ht="14.25">
      <c r="A383" s="201" t="s">
        <v>492</v>
      </c>
      <c r="B383" s="202"/>
      <c r="C383" s="202"/>
      <c r="D383" s="202"/>
      <c r="E383" s="202"/>
      <c r="F383" s="202"/>
      <c r="G383" s="103"/>
      <c r="H383" s="103"/>
      <c r="I383" s="103"/>
      <c r="J383" s="104"/>
    </row>
    <row r="384" spans="1:10" ht="14.25">
      <c r="A384" s="128" t="s">
        <v>493</v>
      </c>
      <c r="B384" s="129"/>
      <c r="C384" s="129"/>
      <c r="D384" s="129"/>
      <c r="E384" s="129"/>
      <c r="F384" s="129"/>
      <c r="G384" s="103"/>
      <c r="H384" s="103"/>
      <c r="I384" s="103"/>
      <c r="J384" s="104"/>
    </row>
    <row r="385" spans="1:10" ht="14.25">
      <c r="A385" s="128" t="s">
        <v>494</v>
      </c>
      <c r="B385" s="129"/>
      <c r="C385" s="129"/>
      <c r="D385" s="129"/>
      <c r="E385" s="129"/>
      <c r="F385" s="129"/>
      <c r="G385" s="103"/>
      <c r="H385" s="103"/>
      <c r="I385" s="103"/>
      <c r="J385" s="104"/>
    </row>
    <row r="386" spans="1:10" ht="14.25">
      <c r="A386" s="128" t="s">
        <v>495</v>
      </c>
      <c r="B386" s="129"/>
      <c r="C386" s="129"/>
      <c r="D386" s="129"/>
      <c r="E386" s="129"/>
      <c r="F386" s="129"/>
      <c r="G386" s="103"/>
      <c r="H386" s="103"/>
      <c r="I386" s="103"/>
      <c r="J386" s="104"/>
    </row>
    <row r="387" spans="1:10" ht="14.25">
      <c r="A387" s="128" t="s">
        <v>496</v>
      </c>
      <c r="B387" s="129"/>
      <c r="C387" s="129"/>
      <c r="D387" s="129"/>
      <c r="E387" s="129"/>
      <c r="F387" s="129"/>
      <c r="G387" s="103"/>
      <c r="H387" s="103"/>
      <c r="I387" s="103"/>
      <c r="J387" s="104"/>
    </row>
    <row r="388" spans="1:10" ht="15.75">
      <c r="A388" s="169" t="s">
        <v>225</v>
      </c>
      <c r="B388" s="170"/>
      <c r="C388" s="170"/>
      <c r="D388" s="170"/>
      <c r="E388" s="170"/>
      <c r="F388" s="170"/>
      <c r="G388" s="119"/>
      <c r="H388" s="266">
        <f>H379+G380+H381+H382+H383+H384+H385+H386+H387</f>
        <v>129258939848</v>
      </c>
      <c r="I388" s="130">
        <f>I380</f>
        <v>134774882335</v>
      </c>
      <c r="J388" s="131"/>
    </row>
    <row r="389" spans="1:10" ht="15.75">
      <c r="A389" s="190" t="s">
        <v>497</v>
      </c>
      <c r="B389" s="191"/>
      <c r="C389" s="191"/>
      <c r="D389" s="191"/>
      <c r="E389" s="191"/>
      <c r="F389" s="221"/>
      <c r="G389" s="125"/>
      <c r="H389" s="83">
        <f>H378</f>
        <v>40086</v>
      </c>
      <c r="I389" s="145" t="str">
        <f>I378</f>
        <v>Ñaàu naêm</v>
      </c>
      <c r="J389" s="166"/>
    </row>
    <row r="390" spans="1:10" ht="14.25">
      <c r="A390" s="150" t="s">
        <v>498</v>
      </c>
      <c r="B390" s="151"/>
      <c r="C390" s="151"/>
      <c r="D390" s="151"/>
      <c r="E390" s="151"/>
      <c r="F390" s="247"/>
      <c r="G390" s="146">
        <f>476808158+1475037+631076596</f>
        <v>1109359791</v>
      </c>
      <c r="H390" s="146"/>
      <c r="I390" s="146">
        <v>2297770264</v>
      </c>
      <c r="J390" s="147"/>
    </row>
    <row r="391" spans="1:10" ht="14.25">
      <c r="A391" s="242" t="s">
        <v>499</v>
      </c>
      <c r="B391" s="243"/>
      <c r="C391" s="243"/>
      <c r="D391" s="243"/>
      <c r="E391" s="243"/>
      <c r="F391" s="98"/>
      <c r="G391" s="305"/>
      <c r="H391" s="305"/>
      <c r="I391" s="305"/>
      <c r="J391" s="306"/>
    </row>
    <row r="392" spans="1:10" ht="14.25">
      <c r="A392" s="242" t="s">
        <v>500</v>
      </c>
      <c r="B392" s="243"/>
      <c r="C392" s="243"/>
      <c r="D392" s="243"/>
      <c r="E392" s="243"/>
      <c r="F392" s="98"/>
      <c r="G392" s="305"/>
      <c r="H392" s="305"/>
      <c r="I392" s="305"/>
      <c r="J392" s="306"/>
    </row>
    <row r="393" spans="1:10" ht="14.25">
      <c r="A393" s="242" t="s">
        <v>501</v>
      </c>
      <c r="B393" s="243"/>
      <c r="C393" s="243"/>
      <c r="D393" s="243"/>
      <c r="E393" s="243"/>
      <c r="F393" s="98"/>
      <c r="G393" s="305"/>
      <c r="H393" s="305"/>
      <c r="I393" s="305"/>
      <c r="J393" s="306"/>
    </row>
    <row r="394" spans="1:10" ht="14.25">
      <c r="A394" s="242" t="s">
        <v>502</v>
      </c>
      <c r="B394" s="243"/>
      <c r="C394" s="243"/>
      <c r="D394" s="243"/>
      <c r="E394" s="243"/>
      <c r="F394" s="98"/>
      <c r="G394" s="305">
        <v>8118809</v>
      </c>
      <c r="H394" s="305"/>
      <c r="I394" s="305">
        <v>177260700</v>
      </c>
      <c r="J394" s="306"/>
    </row>
    <row r="395" spans="1:10" ht="14.25">
      <c r="A395" s="242" t="s">
        <v>503</v>
      </c>
      <c r="B395" s="243"/>
      <c r="C395" s="243"/>
      <c r="D395" s="243"/>
      <c r="E395" s="243"/>
      <c r="F395" s="98"/>
      <c r="G395" s="103"/>
      <c r="H395" s="103"/>
      <c r="I395" s="305">
        <v>1163970</v>
      </c>
      <c r="J395" s="306"/>
    </row>
    <row r="396" spans="1:10" ht="14.25">
      <c r="A396" s="242" t="s">
        <v>504</v>
      </c>
      <c r="B396" s="243"/>
      <c r="C396" s="243"/>
      <c r="D396" s="243"/>
      <c r="E396" s="243"/>
      <c r="F396" s="98"/>
      <c r="G396" s="305"/>
      <c r="H396" s="305"/>
      <c r="I396" s="305"/>
      <c r="J396" s="306"/>
    </row>
    <row r="397" spans="1:10" ht="14.25">
      <c r="A397" s="242" t="s">
        <v>505</v>
      </c>
      <c r="B397" s="243"/>
      <c r="C397" s="243"/>
      <c r="D397" s="243"/>
      <c r="E397" s="243"/>
      <c r="F397" s="98"/>
      <c r="G397" s="305"/>
      <c r="H397" s="305"/>
      <c r="I397" s="305"/>
      <c r="J397" s="306"/>
    </row>
    <row r="398" spans="1:10" ht="15.75">
      <c r="A398" s="169" t="s">
        <v>225</v>
      </c>
      <c r="B398" s="170"/>
      <c r="C398" s="170"/>
      <c r="D398" s="170"/>
      <c r="E398" s="170"/>
      <c r="F398" s="170"/>
      <c r="G398" s="119"/>
      <c r="H398" s="266">
        <f>'[1]KQHDKD'!D19</f>
        <v>3248409937</v>
      </c>
      <c r="I398" s="148">
        <f>'[1]KQHDKD'!E19</f>
        <v>2476194934</v>
      </c>
      <c r="J398" s="149"/>
    </row>
    <row r="399" spans="1:10" ht="15.75">
      <c r="A399" s="171" t="s">
        <v>506</v>
      </c>
      <c r="B399" s="172"/>
      <c r="C399" s="172"/>
      <c r="D399" s="172"/>
      <c r="E399" s="172"/>
      <c r="F399" s="159"/>
      <c r="G399" s="125"/>
      <c r="H399" s="83">
        <f>H389</f>
        <v>40086</v>
      </c>
      <c r="I399" s="145" t="str">
        <f>I389</f>
        <v>Ñaàu naêm</v>
      </c>
      <c r="J399" s="166"/>
    </row>
    <row r="400" spans="1:10" ht="14.25">
      <c r="A400" s="235" t="s">
        <v>507</v>
      </c>
      <c r="B400" s="213"/>
      <c r="C400" s="213"/>
      <c r="D400" s="213"/>
      <c r="E400" s="213"/>
      <c r="F400" s="94"/>
      <c r="G400" s="146">
        <f>401432200+108826700</f>
        <v>510258900</v>
      </c>
      <c r="H400" s="305"/>
      <c r="I400" s="146">
        <v>416851158</v>
      </c>
      <c r="J400" s="147"/>
    </row>
    <row r="401" spans="1:10" ht="14.25">
      <c r="A401" s="242" t="s">
        <v>508</v>
      </c>
      <c r="B401" s="243"/>
      <c r="C401" s="243"/>
      <c r="D401" s="243"/>
      <c r="E401" s="243"/>
      <c r="F401" s="98"/>
      <c r="G401" s="103"/>
      <c r="H401" s="121"/>
      <c r="I401" s="305"/>
      <c r="J401" s="306"/>
    </row>
    <row r="402" spans="1:10" ht="14.25">
      <c r="A402" s="242" t="s">
        <v>509</v>
      </c>
      <c r="B402" s="243"/>
      <c r="C402" s="243"/>
      <c r="D402" s="243"/>
      <c r="E402" s="243"/>
      <c r="F402" s="98"/>
      <c r="G402" s="305"/>
      <c r="H402" s="305"/>
      <c r="I402" s="305"/>
      <c r="J402" s="306"/>
    </row>
    <row r="403" spans="1:10" ht="14.25">
      <c r="A403" s="242" t="s">
        <v>510</v>
      </c>
      <c r="B403" s="243"/>
      <c r="C403" s="243"/>
      <c r="D403" s="243"/>
      <c r="E403" s="243"/>
      <c r="F403" s="98"/>
      <c r="G403" s="305"/>
      <c r="H403" s="305"/>
      <c r="I403" s="305"/>
      <c r="J403" s="306"/>
    </row>
    <row r="404" spans="1:10" ht="14.25">
      <c r="A404" s="242" t="s">
        <v>511</v>
      </c>
      <c r="B404" s="243"/>
      <c r="C404" s="243"/>
      <c r="D404" s="243"/>
      <c r="E404" s="243"/>
      <c r="F404" s="98"/>
      <c r="G404" s="305"/>
      <c r="H404" s="305"/>
      <c r="I404" s="305">
        <v>227135439</v>
      </c>
      <c r="J404" s="306"/>
    </row>
    <row r="405" spans="1:10" ht="14.25">
      <c r="A405" s="242" t="s">
        <v>512</v>
      </c>
      <c r="B405" s="243"/>
      <c r="C405" s="243"/>
      <c r="D405" s="243"/>
      <c r="E405" s="243"/>
      <c r="F405" s="98"/>
      <c r="G405" s="103"/>
      <c r="H405" s="121"/>
      <c r="I405" s="305"/>
      <c r="J405" s="306"/>
    </row>
    <row r="406" spans="1:10" ht="14.25">
      <c r="A406" s="242" t="s">
        <v>513</v>
      </c>
      <c r="B406" s="243"/>
      <c r="C406" s="243"/>
      <c r="D406" s="243"/>
      <c r="E406" s="243"/>
      <c r="F406" s="98"/>
      <c r="G406" s="103"/>
      <c r="H406" s="121"/>
      <c r="I406" s="305"/>
      <c r="J406" s="306"/>
    </row>
    <row r="407" spans="1:10" ht="14.25">
      <c r="A407" s="242" t="s">
        <v>514</v>
      </c>
      <c r="B407" s="243"/>
      <c r="C407" s="243"/>
      <c r="D407" s="243"/>
      <c r="E407" s="243"/>
      <c r="F407" s="98"/>
      <c r="G407" s="103"/>
      <c r="H407" s="103">
        <v>31818182</v>
      </c>
      <c r="I407" s="305"/>
      <c r="J407" s="306"/>
    </row>
    <row r="408" spans="1:10" ht="15.75">
      <c r="A408" s="169" t="s">
        <v>225</v>
      </c>
      <c r="B408" s="170"/>
      <c r="C408" s="170"/>
      <c r="D408" s="170"/>
      <c r="E408" s="170"/>
      <c r="F408" s="170"/>
      <c r="G408" s="279"/>
      <c r="H408" s="294">
        <f>'[1]KQHDKD'!D20</f>
        <v>542077082</v>
      </c>
      <c r="I408" s="188">
        <f>'[1]KQHDKD'!E20</f>
        <v>643986597</v>
      </c>
      <c r="J408" s="189"/>
    </row>
    <row r="409" spans="1:10" ht="15.75">
      <c r="A409" s="190" t="s">
        <v>515</v>
      </c>
      <c r="B409" s="191"/>
      <c r="C409" s="191"/>
      <c r="D409" s="191"/>
      <c r="E409" s="191"/>
      <c r="F409" s="191"/>
      <c r="G409" s="192"/>
      <c r="H409" s="83">
        <f>H399</f>
        <v>40086</v>
      </c>
      <c r="I409" s="165" t="str">
        <f>I399</f>
        <v>Ñaàu naêm</v>
      </c>
      <c r="J409" s="166"/>
    </row>
    <row r="410" spans="1:10" ht="15.75">
      <c r="A410" s="235" t="s">
        <v>516</v>
      </c>
      <c r="B410" s="213"/>
      <c r="C410" s="213"/>
      <c r="D410" s="213"/>
      <c r="E410" s="213"/>
      <c r="F410" s="295"/>
      <c r="G410" s="95"/>
      <c r="H410" s="95">
        <f>'[1]KQHDKD'!D29</f>
        <v>2810849696</v>
      </c>
      <c r="I410" s="167">
        <f>'[1]KQHDKD'!E29</f>
        <v>2047515105</v>
      </c>
      <c r="J410" s="168"/>
    </row>
    <row r="411" spans="1:10" ht="15.75">
      <c r="A411" s="85" t="s">
        <v>517</v>
      </c>
      <c r="B411" s="86"/>
      <c r="C411" s="86"/>
      <c r="D411" s="86"/>
      <c r="E411" s="86"/>
      <c r="F411" s="296"/>
      <c r="G411" s="103"/>
      <c r="H411" s="103"/>
      <c r="I411" s="188"/>
      <c r="J411" s="189"/>
    </row>
    <row r="412" spans="1:10" ht="15.75">
      <c r="A412" s="242" t="s">
        <v>518</v>
      </c>
      <c r="B412" s="243"/>
      <c r="C412" s="243"/>
      <c r="D412" s="243"/>
      <c r="E412" s="243"/>
      <c r="F412" s="296"/>
      <c r="G412" s="103"/>
      <c r="H412" s="103"/>
      <c r="I412" s="188"/>
      <c r="J412" s="189"/>
    </row>
    <row r="413" spans="1:10" ht="15.75">
      <c r="A413" s="85" t="s">
        <v>519</v>
      </c>
      <c r="B413" s="86"/>
      <c r="C413" s="86"/>
      <c r="D413" s="86"/>
      <c r="E413" s="86"/>
      <c r="F413" s="296"/>
      <c r="G413" s="103"/>
      <c r="H413" s="103"/>
      <c r="I413" s="188"/>
      <c r="J413" s="189"/>
    </row>
    <row r="414" spans="1:10" ht="15.75">
      <c r="A414" s="244" t="s">
        <v>520</v>
      </c>
      <c r="B414" s="245"/>
      <c r="C414" s="245"/>
      <c r="D414" s="245"/>
      <c r="E414" s="245"/>
      <c r="F414" s="257"/>
      <c r="G414" s="119"/>
      <c r="H414" s="119">
        <f>H410+H412</f>
        <v>2810849696</v>
      </c>
      <c r="I414" s="246">
        <f>I410+I412</f>
        <v>2047515105</v>
      </c>
      <c r="J414" s="214"/>
    </row>
    <row r="415" spans="1:10" ht="15.75">
      <c r="A415" s="184" t="s">
        <v>521</v>
      </c>
      <c r="B415" s="185"/>
      <c r="C415" s="185"/>
      <c r="D415" s="185"/>
      <c r="E415" s="185"/>
      <c r="F415" s="159"/>
      <c r="G415" s="156"/>
      <c r="H415" s="83">
        <f>H409</f>
        <v>40086</v>
      </c>
      <c r="I415" s="186" t="str">
        <f>I409</f>
        <v>Ñaàu naêm</v>
      </c>
      <c r="J415" s="187"/>
    </row>
    <row r="416" spans="1:10" ht="15.75">
      <c r="A416" s="235" t="s">
        <v>522</v>
      </c>
      <c r="B416" s="213"/>
      <c r="C416" s="213"/>
      <c r="D416" s="213"/>
      <c r="E416" s="213"/>
      <c r="F416" s="295"/>
      <c r="G416" s="95"/>
      <c r="H416" s="95"/>
      <c r="I416" s="95"/>
      <c r="J416" s="96"/>
    </row>
    <row r="417" spans="1:10" ht="15.75">
      <c r="A417" s="85" t="s">
        <v>523</v>
      </c>
      <c r="B417" s="86"/>
      <c r="C417" s="86"/>
      <c r="D417" s="86"/>
      <c r="E417" s="86"/>
      <c r="F417" s="296"/>
      <c r="G417" s="103"/>
      <c r="H417" s="103"/>
      <c r="I417" s="103"/>
      <c r="J417" s="104"/>
    </row>
    <row r="418" spans="1:10" ht="15.75">
      <c r="A418" s="242" t="s">
        <v>522</v>
      </c>
      <c r="B418" s="243"/>
      <c r="C418" s="243"/>
      <c r="D418" s="243"/>
      <c r="E418" s="243"/>
      <c r="F418" s="296"/>
      <c r="G418" s="103"/>
      <c r="H418" s="103"/>
      <c r="I418" s="103"/>
      <c r="J418" s="104"/>
    </row>
    <row r="419" spans="1:10" ht="15.75">
      <c r="A419" s="85" t="s">
        <v>524</v>
      </c>
      <c r="B419" s="86"/>
      <c r="C419" s="86"/>
      <c r="D419" s="86"/>
      <c r="E419" s="86"/>
      <c r="F419" s="296"/>
      <c r="G419" s="103"/>
      <c r="H419" s="103"/>
      <c r="I419" s="103"/>
      <c r="J419" s="104"/>
    </row>
    <row r="420" spans="1:10" ht="15.75">
      <c r="A420" s="242" t="s">
        <v>525</v>
      </c>
      <c r="B420" s="243"/>
      <c r="C420" s="243"/>
      <c r="D420" s="243"/>
      <c r="E420" s="243"/>
      <c r="F420" s="296"/>
      <c r="G420" s="103"/>
      <c r="H420" s="103"/>
      <c r="I420" s="103"/>
      <c r="J420" s="104"/>
    </row>
    <row r="421" spans="1:10" ht="15.75">
      <c r="A421" s="85" t="s">
        <v>526</v>
      </c>
      <c r="B421" s="86"/>
      <c r="C421" s="86"/>
      <c r="D421" s="86"/>
      <c r="E421" s="86"/>
      <c r="F421" s="296"/>
      <c r="G421" s="103"/>
      <c r="H421" s="103"/>
      <c r="I421" s="103"/>
      <c r="J421" s="104"/>
    </row>
    <row r="422" spans="1:10" ht="15.75">
      <c r="A422" s="242" t="s">
        <v>525</v>
      </c>
      <c r="B422" s="243"/>
      <c r="C422" s="243"/>
      <c r="D422" s="243"/>
      <c r="E422" s="243"/>
      <c r="F422" s="296"/>
      <c r="G422" s="103"/>
      <c r="H422" s="103"/>
      <c r="I422" s="103"/>
      <c r="J422" s="104"/>
    </row>
    <row r="423" spans="1:10" ht="15.75">
      <c r="A423" s="85" t="s">
        <v>527</v>
      </c>
      <c r="B423" s="86"/>
      <c r="C423" s="86"/>
      <c r="D423" s="86"/>
      <c r="E423" s="86"/>
      <c r="F423" s="296"/>
      <c r="G423" s="103"/>
      <c r="H423" s="103"/>
      <c r="I423" s="103"/>
      <c r="J423" s="104"/>
    </row>
    <row r="424" spans="1:10" ht="15.75">
      <c r="A424" s="242" t="s">
        <v>528</v>
      </c>
      <c r="B424" s="243"/>
      <c r="C424" s="243"/>
      <c r="D424" s="243"/>
      <c r="E424" s="243"/>
      <c r="F424" s="296"/>
      <c r="G424" s="103"/>
      <c r="H424" s="103"/>
      <c r="I424" s="103"/>
      <c r="J424" s="104"/>
    </row>
    <row r="425" spans="1:10" ht="14.25">
      <c r="A425" s="229"/>
      <c r="B425" s="230"/>
      <c r="C425" s="230"/>
      <c r="D425" s="230"/>
      <c r="E425" s="230"/>
      <c r="F425" s="100"/>
      <c r="G425" s="119"/>
      <c r="H425" s="297"/>
      <c r="I425" s="231"/>
      <c r="J425" s="232"/>
    </row>
    <row r="426" spans="1:10" ht="15.75">
      <c r="A426" s="233" t="s">
        <v>529</v>
      </c>
      <c r="B426" s="234"/>
      <c r="C426" s="234"/>
      <c r="D426" s="234"/>
      <c r="E426" s="234"/>
      <c r="F426" s="101"/>
      <c r="G426" s="298"/>
      <c r="H426" s="83">
        <f>H415</f>
        <v>40086</v>
      </c>
      <c r="I426" s="290" t="str">
        <f>I415</f>
        <v>Ñaàu naêm</v>
      </c>
      <c r="J426" s="291"/>
    </row>
    <row r="427" spans="1:10" ht="14.25">
      <c r="A427" s="227" t="s">
        <v>530</v>
      </c>
      <c r="B427" s="228"/>
      <c r="C427" s="228"/>
      <c r="D427" s="228"/>
      <c r="E427" s="228"/>
      <c r="F427" s="94"/>
      <c r="G427" s="299"/>
      <c r="H427" s="210"/>
      <c r="I427" s="300"/>
      <c r="J427" s="301"/>
    </row>
    <row r="428" spans="1:10" ht="14.25">
      <c r="A428" s="242" t="s">
        <v>531</v>
      </c>
      <c r="B428" s="243"/>
      <c r="C428" s="243"/>
      <c r="D428" s="243"/>
      <c r="E428" s="243"/>
      <c r="F428" s="98"/>
      <c r="G428" s="305">
        <f>66967818977+6209338113+88854067</f>
        <v>73266011157</v>
      </c>
      <c r="H428" s="305"/>
      <c r="I428" s="305">
        <v>99723429561</v>
      </c>
      <c r="J428" s="305"/>
    </row>
    <row r="429" spans="1:10" ht="14.25">
      <c r="A429" s="242" t="s">
        <v>532</v>
      </c>
      <c r="B429" s="243"/>
      <c r="C429" s="243"/>
      <c r="D429" s="243"/>
      <c r="E429" s="243"/>
      <c r="F429" s="98"/>
      <c r="G429" s="305">
        <f>3841735765+2454895349</f>
        <v>6296631114</v>
      </c>
      <c r="H429" s="305"/>
      <c r="I429" s="305">
        <v>9681555136</v>
      </c>
      <c r="J429" s="305"/>
    </row>
    <row r="430" spans="1:10" ht="14.25">
      <c r="A430" s="242" t="s">
        <v>533</v>
      </c>
      <c r="B430" s="243"/>
      <c r="C430" s="243"/>
      <c r="D430" s="243"/>
      <c r="E430" s="243"/>
      <c r="F430" s="98"/>
      <c r="G430" s="305">
        <f>8582771113+727169710+9715615-233088212</f>
        <v>9086568226</v>
      </c>
      <c r="H430" s="305"/>
      <c r="I430" s="305">
        <v>12432892162</v>
      </c>
      <c r="J430" s="305"/>
    </row>
    <row r="431" spans="1:10" ht="14.25">
      <c r="A431" s="242" t="s">
        <v>534</v>
      </c>
      <c r="B431" s="243"/>
      <c r="C431" s="243"/>
      <c r="D431" s="243"/>
      <c r="E431" s="243"/>
      <c r="F431" s="98"/>
      <c r="G431" s="305">
        <f>5988651125+91283714+4616633+19169376+1071181+1163570236+3776593+983650+270000+3362000+4021576</f>
        <v>7280776084</v>
      </c>
      <c r="H431" s="305"/>
      <c r="I431" s="305">
        <v>8851552774</v>
      </c>
      <c r="J431" s="305"/>
    </row>
    <row r="432" spans="1:10" ht="14.25">
      <c r="A432" s="244" t="s">
        <v>535</v>
      </c>
      <c r="B432" s="245"/>
      <c r="C432" s="245"/>
      <c r="D432" s="245"/>
      <c r="E432" s="245"/>
      <c r="F432" s="100"/>
      <c r="G432" s="246">
        <f>970042547+18987955+27953537</f>
        <v>1016984039</v>
      </c>
      <c r="H432" s="246"/>
      <c r="I432" s="246">
        <v>2024141127</v>
      </c>
      <c r="J432" s="246"/>
    </row>
    <row r="433" spans="1:10" ht="15.75">
      <c r="A433" s="262" t="s">
        <v>200</v>
      </c>
      <c r="B433" s="263"/>
      <c r="C433" s="263"/>
      <c r="D433" s="263"/>
      <c r="E433" s="263"/>
      <c r="F433" s="102"/>
      <c r="G433" s="264">
        <f>SUM(G428:H432)</f>
        <v>96946970620</v>
      </c>
      <c r="H433" s="264"/>
      <c r="I433" s="264">
        <f>SUM(I428:J432)</f>
        <v>132713570760</v>
      </c>
      <c r="J433" s="265"/>
    </row>
    <row r="434" spans="1:10" ht="15.75">
      <c r="A434" s="241" t="s">
        <v>536</v>
      </c>
      <c r="B434" s="241"/>
      <c r="C434" s="241"/>
      <c r="D434" s="241"/>
      <c r="E434" s="241"/>
      <c r="F434" s="241"/>
      <c r="G434" s="241"/>
      <c r="H434" s="241"/>
      <c r="I434" s="241"/>
      <c r="J434" s="241"/>
    </row>
    <row r="435" spans="1:10" ht="14.25">
      <c r="A435" s="52"/>
      <c r="B435" s="52"/>
      <c r="C435" s="52"/>
      <c r="D435" s="52"/>
      <c r="E435" s="52"/>
      <c r="F435" s="52"/>
      <c r="G435" s="302"/>
      <c r="H435" s="302"/>
      <c r="I435" s="80" t="s">
        <v>218</v>
      </c>
      <c r="J435" s="281"/>
    </row>
    <row r="436" spans="1:10" ht="15.75">
      <c r="A436" s="309" t="s">
        <v>537</v>
      </c>
      <c r="B436" s="159"/>
      <c r="C436" s="159"/>
      <c r="D436" s="159"/>
      <c r="E436" s="159"/>
      <c r="F436" s="159"/>
      <c r="G436" s="310"/>
      <c r="H436" s="310"/>
      <c r="I436" s="310"/>
      <c r="J436" s="310"/>
    </row>
    <row r="437" spans="1:10" ht="15.75">
      <c r="A437" s="311" t="s">
        <v>538</v>
      </c>
      <c r="B437" s="101"/>
      <c r="C437" s="101"/>
      <c r="D437" s="101"/>
      <c r="E437" s="101"/>
      <c r="F437" s="101"/>
      <c r="G437" s="312"/>
      <c r="H437" s="312"/>
      <c r="I437" s="312"/>
      <c r="J437" s="312"/>
    </row>
    <row r="438" spans="1:10" ht="15.75">
      <c r="A438" s="307"/>
      <c r="B438" s="308"/>
      <c r="C438" s="308"/>
      <c r="D438" s="308"/>
      <c r="E438" s="308"/>
      <c r="F438" s="101"/>
      <c r="G438" s="313"/>
      <c r="H438" s="83">
        <f>H426</f>
        <v>40086</v>
      </c>
      <c r="I438" s="290" t="str">
        <f>I426</f>
        <v>Ñaàu naêm</v>
      </c>
      <c r="J438" s="291"/>
    </row>
    <row r="439" spans="1:10" ht="15.75">
      <c r="A439" s="314" t="s">
        <v>539</v>
      </c>
      <c r="B439" s="94"/>
      <c r="C439" s="94"/>
      <c r="D439" s="94"/>
      <c r="E439" s="94"/>
      <c r="F439" s="94"/>
      <c r="G439" s="94"/>
      <c r="H439" s="315"/>
      <c r="I439" s="292"/>
      <c r="J439" s="293"/>
    </row>
    <row r="440" spans="1:10" ht="15.75">
      <c r="A440" s="272" t="s">
        <v>540</v>
      </c>
      <c r="B440" s="98"/>
      <c r="C440" s="98"/>
      <c r="D440" s="98"/>
      <c r="E440" s="98"/>
      <c r="F440" s="98"/>
      <c r="G440" s="98"/>
      <c r="H440" s="98"/>
      <c r="I440" s="114"/>
      <c r="J440" s="115"/>
    </row>
    <row r="441" spans="1:10" ht="14.25">
      <c r="A441" s="252" t="s">
        <v>541</v>
      </c>
      <c r="B441" s="98"/>
      <c r="C441" s="98"/>
      <c r="D441" s="98"/>
      <c r="E441" s="98"/>
      <c r="F441" s="98"/>
      <c r="G441" s="98"/>
      <c r="H441" s="98"/>
      <c r="I441" s="114"/>
      <c r="J441" s="115"/>
    </row>
    <row r="442" spans="1:10" ht="14.25">
      <c r="A442" s="252" t="s">
        <v>542</v>
      </c>
      <c r="B442" s="98"/>
      <c r="C442" s="98"/>
      <c r="D442" s="98"/>
      <c r="E442" s="98"/>
      <c r="F442" s="98"/>
      <c r="G442" s="98"/>
      <c r="H442" s="98"/>
      <c r="I442" s="114"/>
      <c r="J442" s="115"/>
    </row>
    <row r="443" spans="1:10" ht="14.25">
      <c r="A443" s="252"/>
      <c r="B443" s="98"/>
      <c r="C443" s="98"/>
      <c r="D443" s="98"/>
      <c r="E443" s="98"/>
      <c r="F443" s="98"/>
      <c r="G443" s="98"/>
      <c r="H443" s="98"/>
      <c r="I443" s="114"/>
      <c r="J443" s="115"/>
    </row>
    <row r="444" spans="1:10" ht="15.75">
      <c r="A444" s="272" t="s">
        <v>543</v>
      </c>
      <c r="B444" s="98"/>
      <c r="C444" s="98"/>
      <c r="D444" s="98"/>
      <c r="E444" s="98"/>
      <c r="F444" s="98"/>
      <c r="G444" s="98"/>
      <c r="H444" s="98"/>
      <c r="I444" s="114"/>
      <c r="J444" s="115"/>
    </row>
    <row r="445" spans="1:10" ht="14.25">
      <c r="A445" s="252" t="s">
        <v>544</v>
      </c>
      <c r="B445" s="98"/>
      <c r="C445" s="98"/>
      <c r="D445" s="98"/>
      <c r="E445" s="98"/>
      <c r="F445" s="98"/>
      <c r="G445" s="98"/>
      <c r="H445" s="98"/>
      <c r="I445" s="114"/>
      <c r="J445" s="115"/>
    </row>
    <row r="446" spans="1:10" ht="14.25">
      <c r="A446" s="252" t="s">
        <v>545</v>
      </c>
      <c r="B446" s="98"/>
      <c r="C446" s="98"/>
      <c r="D446" s="98"/>
      <c r="E446" s="98"/>
      <c r="F446" s="98"/>
      <c r="G446" s="98"/>
      <c r="H446" s="98"/>
      <c r="I446" s="114"/>
      <c r="J446" s="115"/>
    </row>
    <row r="447" spans="1:10" ht="14.25">
      <c r="A447" s="252" t="s">
        <v>546</v>
      </c>
      <c r="B447" s="98"/>
      <c r="C447" s="98"/>
      <c r="D447" s="98"/>
      <c r="E447" s="98"/>
      <c r="F447" s="98"/>
      <c r="G447" s="98"/>
      <c r="H447" s="98"/>
      <c r="I447" s="114"/>
      <c r="J447" s="115"/>
    </row>
    <row r="448" spans="1:10" ht="14.25">
      <c r="A448" s="252" t="s">
        <v>547</v>
      </c>
      <c r="B448" s="98"/>
      <c r="C448" s="98"/>
      <c r="D448" s="98"/>
      <c r="E448" s="98"/>
      <c r="F448" s="98"/>
      <c r="G448" s="98"/>
      <c r="H448" s="98"/>
      <c r="I448" s="114"/>
      <c r="J448" s="115"/>
    </row>
    <row r="449" spans="1:10" ht="14.25">
      <c r="A449" s="252" t="s">
        <v>548</v>
      </c>
      <c r="B449" s="98"/>
      <c r="C449" s="98"/>
      <c r="D449" s="98"/>
      <c r="E449" s="98"/>
      <c r="F449" s="98"/>
      <c r="G449" s="98"/>
      <c r="H449" s="98"/>
      <c r="I449" s="114"/>
      <c r="J449" s="115"/>
    </row>
    <row r="450" spans="1:10" ht="14.25">
      <c r="A450" s="252" t="s">
        <v>549</v>
      </c>
      <c r="B450" s="98"/>
      <c r="C450" s="98"/>
      <c r="D450" s="98"/>
      <c r="E450" s="98"/>
      <c r="F450" s="98"/>
      <c r="G450" s="98"/>
      <c r="H450" s="98"/>
      <c r="I450" s="114"/>
      <c r="J450" s="115"/>
    </row>
    <row r="451" spans="1:10" ht="14.25">
      <c r="A451" s="251" t="s">
        <v>550</v>
      </c>
      <c r="B451" s="100"/>
      <c r="C451" s="100"/>
      <c r="D451" s="100"/>
      <c r="E451" s="100"/>
      <c r="F451" s="100"/>
      <c r="G451" s="100"/>
      <c r="H451" s="100"/>
      <c r="I451" s="116"/>
      <c r="J451" s="117"/>
    </row>
    <row r="452" spans="1:10" ht="15.75">
      <c r="A452" s="314" t="s">
        <v>551</v>
      </c>
      <c r="B452" s="94"/>
      <c r="C452" s="94"/>
      <c r="D452" s="94"/>
      <c r="E452" s="94"/>
      <c r="F452" s="94"/>
      <c r="G452" s="94"/>
      <c r="H452" s="83">
        <f>H438</f>
        <v>40086</v>
      </c>
      <c r="I452" s="260" t="str">
        <f>I438</f>
        <v>Ñaàu naêm</v>
      </c>
      <c r="J452" s="261"/>
    </row>
    <row r="453" spans="1:10" ht="15.75">
      <c r="A453" s="272" t="s">
        <v>552</v>
      </c>
      <c r="B453" s="98"/>
      <c r="C453" s="98"/>
      <c r="D453" s="98"/>
      <c r="E453" s="98"/>
      <c r="F453" s="98"/>
      <c r="G453" s="98"/>
      <c r="H453" s="98"/>
      <c r="I453" s="305"/>
      <c r="J453" s="306"/>
    </row>
    <row r="454" spans="1:10" ht="15.75">
      <c r="A454" s="272" t="s">
        <v>553</v>
      </c>
      <c r="B454" s="98"/>
      <c r="C454" s="98"/>
      <c r="D454" s="98"/>
      <c r="E454" s="98"/>
      <c r="F454" s="98"/>
      <c r="G454" s="98"/>
      <c r="H454" s="316"/>
      <c r="I454" s="103"/>
      <c r="J454" s="104"/>
    </row>
    <row r="455" spans="1:10" ht="14.25">
      <c r="A455" s="85" t="s">
        <v>554</v>
      </c>
      <c r="B455" s="98"/>
      <c r="C455" s="98"/>
      <c r="D455" s="98"/>
      <c r="E455" s="98"/>
      <c r="F455" s="98"/>
      <c r="G455" s="317"/>
      <c r="H455" s="317">
        <v>80550000</v>
      </c>
      <c r="I455" s="305">
        <v>171400000</v>
      </c>
      <c r="J455" s="306"/>
    </row>
    <row r="456" spans="1:10" ht="14.25">
      <c r="A456" s="252" t="s">
        <v>555</v>
      </c>
      <c r="B456" s="98"/>
      <c r="C456" s="98"/>
      <c r="D456" s="98"/>
      <c r="E456" s="98"/>
      <c r="F456" s="98"/>
      <c r="G456" s="98"/>
      <c r="H456" s="98"/>
      <c r="I456" s="114"/>
      <c r="J456" s="115"/>
    </row>
    <row r="457" spans="1:10" ht="14.25">
      <c r="A457" s="251"/>
      <c r="B457" s="100"/>
      <c r="C457" s="100"/>
      <c r="D457" s="100"/>
      <c r="E457" s="100"/>
      <c r="F457" s="100"/>
      <c r="G457" s="100"/>
      <c r="H457" s="100"/>
      <c r="I457" s="116"/>
      <c r="J457" s="117"/>
    </row>
    <row r="458" spans="1:10" ht="15.75">
      <c r="A458" s="3" t="s">
        <v>556</v>
      </c>
      <c r="B458" s="3"/>
      <c r="C458" s="3"/>
      <c r="D458" s="3"/>
      <c r="E458" s="1"/>
      <c r="F458" s="1"/>
      <c r="G458" s="1"/>
      <c r="H458" s="1"/>
      <c r="I458" s="80"/>
      <c r="J458" s="80"/>
    </row>
    <row r="459" spans="1:10" ht="14.25">
      <c r="A459" s="304" t="s">
        <v>557</v>
      </c>
      <c r="B459" s="303"/>
      <c r="C459" s="303"/>
      <c r="D459" s="303"/>
      <c r="E459" s="303"/>
      <c r="F459" s="303"/>
      <c r="G459" s="303"/>
      <c r="H459" s="303"/>
      <c r="I459" s="303"/>
      <c r="J459" s="303"/>
    </row>
    <row r="460" spans="1:10" ht="14.25">
      <c r="A460" s="303" t="s">
        <v>558</v>
      </c>
      <c r="B460" s="303"/>
      <c r="C460" s="303"/>
      <c r="D460" s="303"/>
      <c r="E460" s="303"/>
      <c r="F460" s="303"/>
      <c r="G460" s="303"/>
      <c r="H460" s="303"/>
      <c r="I460" s="303"/>
      <c r="J460" s="303"/>
    </row>
    <row r="461" spans="1:10" ht="12.75">
      <c r="A461" s="304" t="s">
        <v>559</v>
      </c>
      <c r="B461" s="304"/>
      <c r="C461" s="304"/>
      <c r="D461" s="304"/>
      <c r="E461" s="304"/>
      <c r="F461" s="304"/>
      <c r="G461" s="304"/>
      <c r="H461" s="304"/>
      <c r="I461" s="304"/>
      <c r="J461" s="304"/>
    </row>
    <row r="462" spans="1:10" ht="14.25">
      <c r="A462" s="303"/>
      <c r="B462" s="303"/>
      <c r="C462" s="303"/>
      <c r="D462" s="303"/>
      <c r="E462" s="303"/>
      <c r="F462" s="303"/>
      <c r="G462" s="303"/>
      <c r="H462" s="303"/>
      <c r="I462" s="303"/>
      <c r="J462" s="303"/>
    </row>
    <row r="463" spans="1:10" ht="14.25">
      <c r="A463" s="52"/>
      <c r="B463" s="52"/>
      <c r="C463" s="52"/>
      <c r="D463" s="52"/>
      <c r="E463" s="52"/>
      <c r="F463" s="52"/>
      <c r="G463" s="52"/>
      <c r="H463" s="52"/>
      <c r="I463" s="52"/>
      <c r="J463" s="52"/>
    </row>
    <row r="464" spans="1:10" ht="14.25">
      <c r="A464" s="303"/>
      <c r="B464" s="303"/>
      <c r="C464" s="303"/>
      <c r="D464" s="303"/>
      <c r="E464" s="303"/>
      <c r="F464" s="303"/>
      <c r="G464" s="303"/>
      <c r="H464" s="303"/>
      <c r="I464" s="303"/>
      <c r="J464" s="303"/>
    </row>
    <row r="465" spans="1:10" ht="14.25">
      <c r="A465" s="303"/>
      <c r="B465" s="303"/>
      <c r="C465" s="303"/>
      <c r="D465" s="303"/>
      <c r="E465" s="303"/>
      <c r="F465" s="303"/>
      <c r="G465" s="303"/>
      <c r="H465" s="303"/>
      <c r="I465" s="303"/>
      <c r="J465" s="303"/>
    </row>
    <row r="466" spans="1:10" ht="14.25">
      <c r="A466" s="1"/>
      <c r="B466" s="1"/>
      <c r="C466" s="1"/>
      <c r="D466" s="1"/>
      <c r="E466" s="1"/>
      <c r="F466" s="1"/>
      <c r="G466" s="1"/>
      <c r="H466" s="1"/>
      <c r="I466" s="80"/>
      <c r="J466" s="80"/>
    </row>
    <row r="467" spans="1:10" ht="14.25">
      <c r="A467" s="303"/>
      <c r="B467" s="303"/>
      <c r="C467" s="303"/>
      <c r="D467" s="303"/>
      <c r="E467" s="303"/>
      <c r="F467" s="303"/>
      <c r="G467" s="303"/>
      <c r="H467" s="303"/>
      <c r="I467" s="303"/>
      <c r="J467" s="303"/>
    </row>
    <row r="468" spans="1:10" ht="14.25">
      <c r="A468" s="1"/>
      <c r="B468" s="1"/>
      <c r="C468" s="1"/>
      <c r="D468" s="1"/>
      <c r="E468" s="1"/>
      <c r="F468" s="1"/>
      <c r="G468" s="1"/>
      <c r="H468" s="1"/>
      <c r="I468" s="80"/>
      <c r="J468" s="80"/>
    </row>
    <row r="469" spans="1:10" ht="14.25">
      <c r="A469" s="1"/>
      <c r="B469" s="1"/>
      <c r="C469" s="1"/>
      <c r="D469" s="1"/>
      <c r="E469" s="1"/>
      <c r="F469" s="1"/>
      <c r="G469" s="1"/>
      <c r="H469" s="341" t="s">
        <v>560</v>
      </c>
      <c r="I469" s="341"/>
      <c r="J469" s="341"/>
    </row>
    <row r="470" spans="1:10" ht="15.75">
      <c r="A470" s="345" t="s">
        <v>561</v>
      </c>
      <c r="B470" s="345"/>
      <c r="C470" s="345"/>
      <c r="D470" s="345"/>
      <c r="E470" s="345" t="s">
        <v>562</v>
      </c>
      <c r="F470" s="345"/>
      <c r="G470" s="345"/>
      <c r="H470" s="345" t="s">
        <v>563</v>
      </c>
      <c r="I470" s="345"/>
      <c r="J470" s="345"/>
    </row>
    <row r="471" spans="1:10" ht="14.25">
      <c r="A471" s="1"/>
      <c r="B471" s="1"/>
      <c r="C471" s="1"/>
      <c r="D471" s="1"/>
      <c r="E471" s="1"/>
      <c r="F471" s="1"/>
      <c r="G471" s="1"/>
      <c r="H471" s="1"/>
      <c r="I471" s="80"/>
      <c r="J471" s="80"/>
    </row>
    <row r="472" spans="1:10" ht="14.25">
      <c r="A472" s="1"/>
      <c r="B472" s="1"/>
      <c r="C472" s="1"/>
      <c r="D472" s="1"/>
      <c r="E472" s="1"/>
      <c r="F472" s="1"/>
      <c r="G472" s="1"/>
      <c r="H472" s="1"/>
      <c r="I472" s="80"/>
      <c r="J472" s="80"/>
    </row>
    <row r="473" spans="1:10" ht="14.25">
      <c r="A473" s="1"/>
      <c r="B473" s="1"/>
      <c r="C473" s="1"/>
      <c r="D473" s="1"/>
      <c r="E473" s="1"/>
      <c r="F473" s="1"/>
      <c r="G473" s="1"/>
      <c r="H473" s="1"/>
      <c r="I473" s="80"/>
      <c r="J473" s="80"/>
    </row>
    <row r="474" spans="1:10" ht="14.25">
      <c r="A474" s="1"/>
      <c r="B474" s="1"/>
      <c r="C474" s="1"/>
      <c r="D474" s="1"/>
      <c r="E474" s="1"/>
      <c r="F474" s="1"/>
      <c r="G474" s="1"/>
      <c r="H474" s="1"/>
      <c r="I474" s="80"/>
      <c r="J474" s="80"/>
    </row>
    <row r="475" spans="1:10" ht="14.25">
      <c r="A475" s="1"/>
      <c r="B475" s="1"/>
      <c r="C475" s="1"/>
      <c r="D475" s="1"/>
      <c r="E475" s="1"/>
      <c r="F475" s="1"/>
      <c r="G475" s="1"/>
      <c r="H475" s="1"/>
      <c r="I475" s="80"/>
      <c r="J475" s="80"/>
    </row>
    <row r="476" spans="1:10" ht="14.25">
      <c r="A476" s="1"/>
      <c r="B476" s="1"/>
      <c r="C476" s="1"/>
      <c r="D476" s="1"/>
      <c r="E476" s="1"/>
      <c r="F476" s="1"/>
      <c r="G476" s="1"/>
      <c r="H476" s="1"/>
      <c r="I476" s="80"/>
      <c r="J476" s="80"/>
    </row>
    <row r="477" spans="1:10" ht="14.25">
      <c r="A477" s="1"/>
      <c r="B477" s="1"/>
      <c r="C477" s="1"/>
      <c r="D477" s="1"/>
      <c r="E477" s="1"/>
      <c r="F477" s="1"/>
      <c r="G477" s="1"/>
      <c r="H477" s="1"/>
      <c r="I477" s="80"/>
      <c r="J477" s="80"/>
    </row>
    <row r="478" spans="1:10" ht="14.25">
      <c r="A478" s="1"/>
      <c r="B478" s="1"/>
      <c r="C478" s="1"/>
      <c r="D478" s="1"/>
      <c r="E478" s="1"/>
      <c r="F478" s="1"/>
      <c r="G478" s="1"/>
      <c r="H478" s="1"/>
      <c r="I478" s="80"/>
      <c r="J478" s="80"/>
    </row>
    <row r="479" spans="1:10" ht="14.25">
      <c r="A479" s="1"/>
      <c r="B479" s="1"/>
      <c r="C479" s="1"/>
      <c r="D479" s="1"/>
      <c r="E479" s="1"/>
      <c r="F479" s="1"/>
      <c r="G479" s="1"/>
      <c r="H479" s="1"/>
      <c r="I479" s="80"/>
      <c r="J479" s="80"/>
    </row>
    <row r="480" spans="1:10" ht="14.25">
      <c r="A480" s="1"/>
      <c r="B480" s="1"/>
      <c r="C480" s="1"/>
      <c r="D480" s="1"/>
      <c r="E480" s="1"/>
      <c r="F480" s="1"/>
      <c r="G480" s="1"/>
      <c r="H480" s="1"/>
      <c r="I480" s="80"/>
      <c r="J480" s="80"/>
    </row>
    <row r="481" spans="1:10" ht="14.25">
      <c r="A481" s="1"/>
      <c r="B481" s="1"/>
      <c r="C481" s="1"/>
      <c r="D481" s="1"/>
      <c r="E481" s="1"/>
      <c r="F481" s="1"/>
      <c r="G481" s="1"/>
      <c r="H481" s="1"/>
      <c r="I481" s="80"/>
      <c r="J481" s="80"/>
    </row>
    <row r="482" spans="1:10" ht="14.25">
      <c r="A482" s="1"/>
      <c r="B482" s="1"/>
      <c r="C482" s="1"/>
      <c r="D482" s="1"/>
      <c r="E482" s="1"/>
      <c r="F482" s="1"/>
      <c r="G482" s="1"/>
      <c r="H482" s="1"/>
      <c r="I482" s="80"/>
      <c r="J482" s="80"/>
    </row>
    <row r="483" spans="1:10" ht="14.25">
      <c r="A483" s="1"/>
      <c r="B483" s="1"/>
      <c r="C483" s="1"/>
      <c r="D483" s="1"/>
      <c r="E483" s="1"/>
      <c r="F483" s="1"/>
      <c r="G483" s="1"/>
      <c r="H483" s="1"/>
      <c r="I483" s="80"/>
      <c r="J483" s="80"/>
    </row>
    <row r="484" spans="1:10" ht="14.25">
      <c r="A484" s="1"/>
      <c r="B484" s="1"/>
      <c r="C484" s="1"/>
      <c r="D484" s="1"/>
      <c r="E484" s="1"/>
      <c r="F484" s="1"/>
      <c r="G484" s="1"/>
      <c r="H484" s="1"/>
      <c r="I484" s="80"/>
      <c r="J484" s="80"/>
    </row>
    <row r="485" spans="1:10" ht="14.25">
      <c r="A485" s="1"/>
      <c r="B485" s="1"/>
      <c r="C485" s="1"/>
      <c r="D485" s="1"/>
      <c r="E485" s="1"/>
      <c r="F485" s="1"/>
      <c r="G485" s="1"/>
      <c r="H485" s="1"/>
      <c r="I485" s="80"/>
      <c r="J485" s="80"/>
    </row>
    <row r="486" spans="1:10" ht="14.25">
      <c r="A486" s="1"/>
      <c r="B486" s="1"/>
      <c r="C486" s="1"/>
      <c r="D486" s="1"/>
      <c r="E486" s="1"/>
      <c r="F486" s="1"/>
      <c r="G486" s="1"/>
      <c r="H486" s="1"/>
      <c r="I486" s="80"/>
      <c r="J486" s="80"/>
    </row>
  </sheetData>
  <mergeCells count="758">
    <mergeCell ref="A1:J1"/>
    <mergeCell ref="A3:F3"/>
    <mergeCell ref="I3:J3"/>
    <mergeCell ref="A4:F4"/>
    <mergeCell ref="G4:H4"/>
    <mergeCell ref="I4:J4"/>
    <mergeCell ref="A5:F5"/>
    <mergeCell ref="G5:H5"/>
    <mergeCell ref="I5:J5"/>
    <mergeCell ref="A6:F6"/>
    <mergeCell ref="G6:H6"/>
    <mergeCell ref="I6:J6"/>
    <mergeCell ref="A7:F7"/>
    <mergeCell ref="G7:H7"/>
    <mergeCell ref="I7:J7"/>
    <mergeCell ref="A8:F8"/>
    <mergeCell ref="G8:H8"/>
    <mergeCell ref="I8:J8"/>
    <mergeCell ref="A9:F9"/>
    <mergeCell ref="I9:J9"/>
    <mergeCell ref="A10:F10"/>
    <mergeCell ref="I10:J10"/>
    <mergeCell ref="A11:F11"/>
    <mergeCell ref="I11:J11"/>
    <mergeCell ref="A12:F12"/>
    <mergeCell ref="I12:J12"/>
    <mergeCell ref="A13:F13"/>
    <mergeCell ref="I13:J13"/>
    <mergeCell ref="A14:F14"/>
    <mergeCell ref="I14:J14"/>
    <mergeCell ref="A15:F15"/>
    <mergeCell ref="I15:J15"/>
    <mergeCell ref="A16:F16"/>
    <mergeCell ref="I16:J16"/>
    <mergeCell ref="A17:F17"/>
    <mergeCell ref="I17:J17"/>
    <mergeCell ref="A18:F18"/>
    <mergeCell ref="I18:J18"/>
    <mergeCell ref="A19:F19"/>
    <mergeCell ref="G19:H19"/>
    <mergeCell ref="I19:J19"/>
    <mergeCell ref="A20:F20"/>
    <mergeCell ref="I20:J20"/>
    <mergeCell ref="A21:F21"/>
    <mergeCell ref="G21:H21"/>
    <mergeCell ref="I21:J21"/>
    <mergeCell ref="A22:F22"/>
    <mergeCell ref="G22:H22"/>
    <mergeCell ref="I22:J22"/>
    <mergeCell ref="A23:F23"/>
    <mergeCell ref="G23:H23"/>
    <mergeCell ref="I23:J23"/>
    <mergeCell ref="A24:F24"/>
    <mergeCell ref="G24:H24"/>
    <mergeCell ref="I24:J24"/>
    <mergeCell ref="A25:F25"/>
    <mergeCell ref="G25:H25"/>
    <mergeCell ref="I25:J25"/>
    <mergeCell ref="A26:F26"/>
    <mergeCell ref="G26:H26"/>
    <mergeCell ref="I26:J26"/>
    <mergeCell ref="A27:F27"/>
    <mergeCell ref="G27:H27"/>
    <mergeCell ref="I27:J27"/>
    <mergeCell ref="A28:F28"/>
    <mergeCell ref="G28:H28"/>
    <mergeCell ref="A29:F29"/>
    <mergeCell ref="G29:H29"/>
    <mergeCell ref="A30:F30"/>
    <mergeCell ref="G30:H30"/>
    <mergeCell ref="I30:J30"/>
    <mergeCell ref="A31:F31"/>
    <mergeCell ref="G31:H31"/>
    <mergeCell ref="I31:J31"/>
    <mergeCell ref="A32:F32"/>
    <mergeCell ref="A33:F33"/>
    <mergeCell ref="G33:H33"/>
    <mergeCell ref="I33:J33"/>
    <mergeCell ref="A35:F35"/>
    <mergeCell ref="A36:F36"/>
    <mergeCell ref="A37:F37"/>
    <mergeCell ref="I37:J37"/>
    <mergeCell ref="A38:F38"/>
    <mergeCell ref="G38:H38"/>
    <mergeCell ref="I38:J38"/>
    <mergeCell ref="A39:F39"/>
    <mergeCell ref="G39:H39"/>
    <mergeCell ref="I39:J39"/>
    <mergeCell ref="A40:F40"/>
    <mergeCell ref="G40:H40"/>
    <mergeCell ref="I40:J40"/>
    <mergeCell ref="A41:F41"/>
    <mergeCell ref="G41:H41"/>
    <mergeCell ref="I41:J41"/>
    <mergeCell ref="A42:G42"/>
    <mergeCell ref="I42:J42"/>
    <mergeCell ref="A43:F43"/>
    <mergeCell ref="G43:H43"/>
    <mergeCell ref="I43:J43"/>
    <mergeCell ref="A44:F44"/>
    <mergeCell ref="A45:F45"/>
    <mergeCell ref="G45:H45"/>
    <mergeCell ref="I45:J45"/>
    <mergeCell ref="A46:F46"/>
    <mergeCell ref="G46:H46"/>
    <mergeCell ref="I46:J46"/>
    <mergeCell ref="A47:F47"/>
    <mergeCell ref="I47:J47"/>
    <mergeCell ref="A48:F48"/>
    <mergeCell ref="G48:H48"/>
    <mergeCell ref="I48:J48"/>
    <mergeCell ref="A49:F49"/>
    <mergeCell ref="G49:H49"/>
    <mergeCell ref="I49:J49"/>
    <mergeCell ref="A50:F50"/>
    <mergeCell ref="G50:H50"/>
    <mergeCell ref="I50:J50"/>
    <mergeCell ref="A51:F51"/>
    <mergeCell ref="G51:H51"/>
    <mergeCell ref="I51:J51"/>
    <mergeCell ref="A52:F52"/>
    <mergeCell ref="G52:H52"/>
    <mergeCell ref="I52:J52"/>
    <mergeCell ref="A53:J53"/>
    <mergeCell ref="H54:H55"/>
    <mergeCell ref="I54:J55"/>
    <mergeCell ref="A56:J56"/>
    <mergeCell ref="A57:C57"/>
    <mergeCell ref="I57:J57"/>
    <mergeCell ref="A54:C55"/>
    <mergeCell ref="D54:D55"/>
    <mergeCell ref="E54:E55"/>
    <mergeCell ref="G54:G55"/>
    <mergeCell ref="A58:C58"/>
    <mergeCell ref="I58:J58"/>
    <mergeCell ref="A59:C59"/>
    <mergeCell ref="I59:J59"/>
    <mergeCell ref="A60:C60"/>
    <mergeCell ref="I60:J60"/>
    <mergeCell ref="A61:C61"/>
    <mergeCell ref="I61:J61"/>
    <mergeCell ref="A62:C62"/>
    <mergeCell ref="I62:J62"/>
    <mergeCell ref="A63:C63"/>
    <mergeCell ref="I63:J63"/>
    <mergeCell ref="A64:C64"/>
    <mergeCell ref="I64:J64"/>
    <mergeCell ref="A65:J65"/>
    <mergeCell ref="A66:C66"/>
    <mergeCell ref="I66:J66"/>
    <mergeCell ref="A67:C67"/>
    <mergeCell ref="I67:J67"/>
    <mergeCell ref="A68:C68"/>
    <mergeCell ref="I68:J68"/>
    <mergeCell ref="A69:C69"/>
    <mergeCell ref="I69:J69"/>
    <mergeCell ref="A70:C70"/>
    <mergeCell ref="I70:J70"/>
    <mergeCell ref="A71:C71"/>
    <mergeCell ref="I71:J71"/>
    <mergeCell ref="A73:J73"/>
    <mergeCell ref="A74:C74"/>
    <mergeCell ref="I74:J74"/>
    <mergeCell ref="A75:C75"/>
    <mergeCell ref="I75:J75"/>
    <mergeCell ref="G80:H80"/>
    <mergeCell ref="I80:J80"/>
    <mergeCell ref="A81:J81"/>
    <mergeCell ref="A82:C83"/>
    <mergeCell ref="D82:D83"/>
    <mergeCell ref="E82:E83"/>
    <mergeCell ref="F82:F83"/>
    <mergeCell ref="G82:G83"/>
    <mergeCell ref="H82:H83"/>
    <mergeCell ref="I82:J83"/>
    <mergeCell ref="A84:J84"/>
    <mergeCell ref="A85:C85"/>
    <mergeCell ref="I85:J85"/>
    <mergeCell ref="I86:J86"/>
    <mergeCell ref="I87:J87"/>
    <mergeCell ref="I89:J89"/>
    <mergeCell ref="A91:C91"/>
    <mergeCell ref="I91:J91"/>
    <mergeCell ref="A92:J92"/>
    <mergeCell ref="A93:C93"/>
    <mergeCell ref="I93:J93"/>
    <mergeCell ref="A94:C94"/>
    <mergeCell ref="I94:J94"/>
    <mergeCell ref="I95:J95"/>
    <mergeCell ref="I97:J97"/>
    <mergeCell ref="A99:C99"/>
    <mergeCell ref="I99:J99"/>
    <mergeCell ref="A100:J100"/>
    <mergeCell ref="A101:C101"/>
    <mergeCell ref="I101:J101"/>
    <mergeCell ref="A102:C102"/>
    <mergeCell ref="I102:J102"/>
    <mergeCell ref="A103:C103"/>
    <mergeCell ref="I103:J103"/>
    <mergeCell ref="A108:J108"/>
    <mergeCell ref="A109:C110"/>
    <mergeCell ref="D109:D110"/>
    <mergeCell ref="E109:E110"/>
    <mergeCell ref="F109:F110"/>
    <mergeCell ref="G109:G110"/>
    <mergeCell ref="H109:H110"/>
    <mergeCell ref="I109:J110"/>
    <mergeCell ref="A111:J111"/>
    <mergeCell ref="A112:C112"/>
    <mergeCell ref="I112:J112"/>
    <mergeCell ref="A113:C113"/>
    <mergeCell ref="I113:J113"/>
    <mergeCell ref="A114:C114"/>
    <mergeCell ref="I114:J114"/>
    <mergeCell ref="A115:C115"/>
    <mergeCell ref="I115:J115"/>
    <mergeCell ref="A116:C116"/>
    <mergeCell ref="I116:J116"/>
    <mergeCell ref="A117:C117"/>
    <mergeCell ref="I117:J117"/>
    <mergeCell ref="A118:C118"/>
    <mergeCell ref="A119:C119"/>
    <mergeCell ref="I119:J119"/>
    <mergeCell ref="A120:J120"/>
    <mergeCell ref="A121:C121"/>
    <mergeCell ref="I121:J121"/>
    <mergeCell ref="A122:C122"/>
    <mergeCell ref="I122:J122"/>
    <mergeCell ref="A123:C123"/>
    <mergeCell ref="A124:C124"/>
    <mergeCell ref="I124:J124"/>
    <mergeCell ref="A125:C125"/>
    <mergeCell ref="I125:J125"/>
    <mergeCell ref="A126:C126"/>
    <mergeCell ref="I126:J126"/>
    <mergeCell ref="A127:J127"/>
    <mergeCell ref="A128:C128"/>
    <mergeCell ref="I128:J128"/>
    <mergeCell ref="I129:J129"/>
    <mergeCell ref="A132:F132"/>
    <mergeCell ref="I132:J132"/>
    <mergeCell ref="A133:F133"/>
    <mergeCell ref="G133:H133"/>
    <mergeCell ref="I133:J133"/>
    <mergeCell ref="A134:F134"/>
    <mergeCell ref="G134:H134"/>
    <mergeCell ref="I134:J134"/>
    <mergeCell ref="A135:E135"/>
    <mergeCell ref="I135:J135"/>
    <mergeCell ref="A136:F136"/>
    <mergeCell ref="G136:H136"/>
    <mergeCell ref="I136:J136"/>
    <mergeCell ref="A137:F137"/>
    <mergeCell ref="I137:J137"/>
    <mergeCell ref="A138:J138"/>
    <mergeCell ref="A139:D140"/>
    <mergeCell ref="E139:E140"/>
    <mergeCell ref="G139:G140"/>
    <mergeCell ref="H139:H140"/>
    <mergeCell ref="I139:J140"/>
    <mergeCell ref="A141:J141"/>
    <mergeCell ref="A142:D142"/>
    <mergeCell ref="I142:J142"/>
    <mergeCell ref="A143:D143"/>
    <mergeCell ref="I143:J143"/>
    <mergeCell ref="A144:D144"/>
    <mergeCell ref="I144:J144"/>
    <mergeCell ref="A145:D145"/>
    <mergeCell ref="I145:J145"/>
    <mergeCell ref="A146:J146"/>
    <mergeCell ref="A147:D147"/>
    <mergeCell ref="I147:J147"/>
    <mergeCell ref="A148:D148"/>
    <mergeCell ref="I148:J148"/>
    <mergeCell ref="A149:D149"/>
    <mergeCell ref="I149:J149"/>
    <mergeCell ref="A150:D150"/>
    <mergeCell ref="I150:J150"/>
    <mergeCell ref="A151:J151"/>
    <mergeCell ref="A152:D152"/>
    <mergeCell ref="I152:J152"/>
    <mergeCell ref="A153:D153"/>
    <mergeCell ref="I153:J153"/>
    <mergeCell ref="A154:D154"/>
    <mergeCell ref="I154:J154"/>
    <mergeCell ref="A155:D155"/>
    <mergeCell ref="A158:F158"/>
    <mergeCell ref="I158:J158"/>
    <mergeCell ref="A159:F159"/>
    <mergeCell ref="A160:F160"/>
    <mergeCell ref="G160:H160"/>
    <mergeCell ref="I160:J160"/>
    <mergeCell ref="A161:F161"/>
    <mergeCell ref="G161:H161"/>
    <mergeCell ref="I161:J161"/>
    <mergeCell ref="A162:F162"/>
    <mergeCell ref="G162:H162"/>
    <mergeCell ref="I162:J162"/>
    <mergeCell ref="A163:F163"/>
    <mergeCell ref="A164:F164"/>
    <mergeCell ref="G164:H164"/>
    <mergeCell ref="I164:J164"/>
    <mergeCell ref="A165:F165"/>
    <mergeCell ref="G165:H165"/>
    <mergeCell ref="I165:J165"/>
    <mergeCell ref="A166:F166"/>
    <mergeCell ref="I166:J166"/>
    <mergeCell ref="A167:F167"/>
    <mergeCell ref="A168:F168"/>
    <mergeCell ref="G168:H168"/>
    <mergeCell ref="I168:J168"/>
    <mergeCell ref="A169:F169"/>
    <mergeCell ref="I169:J169"/>
    <mergeCell ref="A170:F170"/>
    <mergeCell ref="A171:F171"/>
    <mergeCell ref="A173:F173"/>
    <mergeCell ref="I173:J173"/>
    <mergeCell ref="I174:J174"/>
    <mergeCell ref="A175:F175"/>
    <mergeCell ref="G175:H175"/>
    <mergeCell ref="I175:J175"/>
    <mergeCell ref="A176:F176"/>
    <mergeCell ref="I176:J176"/>
    <mergeCell ref="A177:F177"/>
    <mergeCell ref="G177:H177"/>
    <mergeCell ref="I177:J177"/>
    <mergeCell ref="A178:E178"/>
    <mergeCell ref="G178:H178"/>
    <mergeCell ref="I178:J178"/>
    <mergeCell ref="A179:F179"/>
    <mergeCell ref="G179:H179"/>
    <mergeCell ref="I179:J179"/>
    <mergeCell ref="A180:F180"/>
    <mergeCell ref="I180:J180"/>
    <mergeCell ref="A181:F181"/>
    <mergeCell ref="G181:H181"/>
    <mergeCell ref="I181:J181"/>
    <mergeCell ref="A182:F182"/>
    <mergeCell ref="A183:F183"/>
    <mergeCell ref="A184:F184"/>
    <mergeCell ref="I184:J184"/>
    <mergeCell ref="A185:F185"/>
    <mergeCell ref="G185:H185"/>
    <mergeCell ref="I185:J185"/>
    <mergeCell ref="A186:F186"/>
    <mergeCell ref="A187:F187"/>
    <mergeCell ref="A188:F188"/>
    <mergeCell ref="A189:F189"/>
    <mergeCell ref="G189:H189"/>
    <mergeCell ref="I189:J189"/>
    <mergeCell ref="A190:F190"/>
    <mergeCell ref="G190:H190"/>
    <mergeCell ref="I190:J190"/>
    <mergeCell ref="A191:F191"/>
    <mergeCell ref="I191:J191"/>
    <mergeCell ref="A192:F192"/>
    <mergeCell ref="G192:H192"/>
    <mergeCell ref="I192:J192"/>
    <mergeCell ref="A193:F193"/>
    <mergeCell ref="G193:H193"/>
    <mergeCell ref="I193:J193"/>
    <mergeCell ref="A194:F194"/>
    <mergeCell ref="G194:H194"/>
    <mergeCell ref="I194:J194"/>
    <mergeCell ref="A195:F195"/>
    <mergeCell ref="G195:H195"/>
    <mergeCell ref="I195:J195"/>
    <mergeCell ref="A196:F196"/>
    <mergeCell ref="G196:H196"/>
    <mergeCell ref="I196:J196"/>
    <mergeCell ref="I197:J197"/>
    <mergeCell ref="I198:J198"/>
    <mergeCell ref="A199:F199"/>
    <mergeCell ref="G199:H199"/>
    <mergeCell ref="I199:J199"/>
    <mergeCell ref="A201:F201"/>
    <mergeCell ref="I201:J201"/>
    <mergeCell ref="A202:F202"/>
    <mergeCell ref="A203:F203"/>
    <mergeCell ref="A204:F204"/>
    <mergeCell ref="I204:J204"/>
    <mergeCell ref="A205:F205"/>
    <mergeCell ref="I205:J205"/>
    <mergeCell ref="A206:F206"/>
    <mergeCell ref="I206:J206"/>
    <mergeCell ref="A207:F207"/>
    <mergeCell ref="A208:F208"/>
    <mergeCell ref="I208:J208"/>
    <mergeCell ref="A209:F209"/>
    <mergeCell ref="I209:J209"/>
    <mergeCell ref="A210:F210"/>
    <mergeCell ref="I210:J210"/>
    <mergeCell ref="I211:J211"/>
    <mergeCell ref="A212:F212"/>
    <mergeCell ref="I212:J212"/>
    <mergeCell ref="A213:F213"/>
    <mergeCell ref="I213:J213"/>
    <mergeCell ref="A214:E214"/>
    <mergeCell ref="G214:H214"/>
    <mergeCell ref="I214:J214"/>
    <mergeCell ref="A215:E215"/>
    <mergeCell ref="G215:H215"/>
    <mergeCell ref="I215:J215"/>
    <mergeCell ref="A216:E216"/>
    <mergeCell ref="G216:H216"/>
    <mergeCell ref="I216:J216"/>
    <mergeCell ref="A217:F217"/>
    <mergeCell ref="G217:H217"/>
    <mergeCell ref="I217:J217"/>
    <mergeCell ref="A218:F218"/>
    <mergeCell ref="G218:H218"/>
    <mergeCell ref="I218:J218"/>
    <mergeCell ref="A219:F219"/>
    <mergeCell ref="A220:F220"/>
    <mergeCell ref="I220:J220"/>
    <mergeCell ref="A221:E221"/>
    <mergeCell ref="G221:H221"/>
    <mergeCell ref="I221:J221"/>
    <mergeCell ref="A222:E222"/>
    <mergeCell ref="A223:E223"/>
    <mergeCell ref="A224:E224"/>
    <mergeCell ref="A225:E225"/>
    <mergeCell ref="A226:E226"/>
    <mergeCell ref="A227:E227"/>
    <mergeCell ref="I227:J227"/>
    <mergeCell ref="A228:F228"/>
    <mergeCell ref="G228:H228"/>
    <mergeCell ref="I228:J228"/>
    <mergeCell ref="A230:J230"/>
    <mergeCell ref="A231:A234"/>
    <mergeCell ref="B231:E231"/>
    <mergeCell ref="G231:J231"/>
    <mergeCell ref="B232:C234"/>
    <mergeCell ref="D232:D234"/>
    <mergeCell ref="E232:E234"/>
    <mergeCell ref="G232:G234"/>
    <mergeCell ref="H232:H234"/>
    <mergeCell ref="I232:J234"/>
    <mergeCell ref="A239:G239"/>
    <mergeCell ref="I239:J239"/>
    <mergeCell ref="A240:F240"/>
    <mergeCell ref="G240:H240"/>
    <mergeCell ref="I240:J240"/>
    <mergeCell ref="A241:F241"/>
    <mergeCell ref="I241:J241"/>
    <mergeCell ref="A242:F242"/>
    <mergeCell ref="G242:H242"/>
    <mergeCell ref="I242:J242"/>
    <mergeCell ref="A243:F243"/>
    <mergeCell ref="G243:H243"/>
    <mergeCell ref="I243:J243"/>
    <mergeCell ref="A245:F245"/>
    <mergeCell ref="A246:F246"/>
    <mergeCell ref="A247:F247"/>
    <mergeCell ref="A248:F248"/>
    <mergeCell ref="A249:F249"/>
    <mergeCell ref="G249:H249"/>
    <mergeCell ref="I249:J249"/>
    <mergeCell ref="A250:F250"/>
    <mergeCell ref="A251:F251"/>
    <mergeCell ref="A253:F253"/>
    <mergeCell ref="A255:F255"/>
    <mergeCell ref="A293:J293"/>
    <mergeCell ref="A294:B296"/>
    <mergeCell ref="C294:E294"/>
    <mergeCell ref="G294:J294"/>
    <mergeCell ref="C295:C296"/>
    <mergeCell ref="D295:D296"/>
    <mergeCell ref="E295:E296"/>
    <mergeCell ref="G295:G296"/>
    <mergeCell ref="H295:H296"/>
    <mergeCell ref="I295:J296"/>
    <mergeCell ref="A297:B298"/>
    <mergeCell ref="C297:C298"/>
    <mergeCell ref="D297:D298"/>
    <mergeCell ref="E297:E298"/>
    <mergeCell ref="G297:G298"/>
    <mergeCell ref="H297:H298"/>
    <mergeCell ref="I297:J298"/>
    <mergeCell ref="G299:G300"/>
    <mergeCell ref="H299:H300"/>
    <mergeCell ref="I299:J300"/>
    <mergeCell ref="A301:B301"/>
    <mergeCell ref="I301:J301"/>
    <mergeCell ref="A299:B300"/>
    <mergeCell ref="C299:C300"/>
    <mergeCell ref="D299:D300"/>
    <mergeCell ref="E299:E300"/>
    <mergeCell ref="A302:B302"/>
    <mergeCell ref="I302:J302"/>
    <mergeCell ref="A303:B303"/>
    <mergeCell ref="I303:J303"/>
    <mergeCell ref="A306:E307"/>
    <mergeCell ref="G306:G307"/>
    <mergeCell ref="H306:H307"/>
    <mergeCell ref="I306:J307"/>
    <mergeCell ref="A308:E308"/>
    <mergeCell ref="G308:H308"/>
    <mergeCell ref="I308:J308"/>
    <mergeCell ref="A309:E309"/>
    <mergeCell ref="G309:H309"/>
    <mergeCell ref="I309:J309"/>
    <mergeCell ref="A310:E310"/>
    <mergeCell ref="G310:H310"/>
    <mergeCell ref="I310:J310"/>
    <mergeCell ref="A311:E311"/>
    <mergeCell ref="G311:H311"/>
    <mergeCell ref="I311:J311"/>
    <mergeCell ref="A312:E312"/>
    <mergeCell ref="G312:H312"/>
    <mergeCell ref="I312:J312"/>
    <mergeCell ref="A313:E313"/>
    <mergeCell ref="G313:H313"/>
    <mergeCell ref="I313:J313"/>
    <mergeCell ref="A314:E314"/>
    <mergeCell ref="A320:E320"/>
    <mergeCell ref="I320:J320"/>
    <mergeCell ref="A321:E321"/>
    <mergeCell ref="G321:H321"/>
    <mergeCell ref="I321:J321"/>
    <mergeCell ref="A322:E322"/>
    <mergeCell ref="G322:H322"/>
    <mergeCell ref="I322:J322"/>
    <mergeCell ref="A323:E323"/>
    <mergeCell ref="G323:H323"/>
    <mergeCell ref="I323:J323"/>
    <mergeCell ref="A324:E324"/>
    <mergeCell ref="G324:H324"/>
    <mergeCell ref="I324:J324"/>
    <mergeCell ref="A325:E325"/>
    <mergeCell ref="G325:H325"/>
    <mergeCell ref="I325:J325"/>
    <mergeCell ref="A326:E326"/>
    <mergeCell ref="G326:H326"/>
    <mergeCell ref="I326:J326"/>
    <mergeCell ref="A327:E327"/>
    <mergeCell ref="G327:H327"/>
    <mergeCell ref="I327:J327"/>
    <mergeCell ref="A328:E328"/>
    <mergeCell ref="G328:H328"/>
    <mergeCell ref="I328:J328"/>
    <mergeCell ref="A329:E329"/>
    <mergeCell ref="G329:H329"/>
    <mergeCell ref="I329:J329"/>
    <mergeCell ref="A330:E330"/>
    <mergeCell ref="G330:H330"/>
    <mergeCell ref="I330:J330"/>
    <mergeCell ref="A332:J332"/>
    <mergeCell ref="I333:J333"/>
    <mergeCell ref="I335:J335"/>
    <mergeCell ref="A340:E340"/>
    <mergeCell ref="I340:J340"/>
    <mergeCell ref="A341:E341"/>
    <mergeCell ref="G341:H341"/>
    <mergeCell ref="I341:J341"/>
    <mergeCell ref="A342:E342"/>
    <mergeCell ref="G342:H342"/>
    <mergeCell ref="I342:J342"/>
    <mergeCell ref="A343:E343"/>
    <mergeCell ref="G343:H343"/>
    <mergeCell ref="I343:J343"/>
    <mergeCell ref="A345:E345"/>
    <mergeCell ref="I345:J345"/>
    <mergeCell ref="A346:E346"/>
    <mergeCell ref="G346:H346"/>
    <mergeCell ref="I346:J346"/>
    <mergeCell ref="A347:E347"/>
    <mergeCell ref="G347:H347"/>
    <mergeCell ref="I347:J347"/>
    <mergeCell ref="A348:E348"/>
    <mergeCell ref="G348:H348"/>
    <mergeCell ref="I348:J348"/>
    <mergeCell ref="A349:E350"/>
    <mergeCell ref="G349:H349"/>
    <mergeCell ref="I349:J349"/>
    <mergeCell ref="G350:H350"/>
    <mergeCell ref="I350:J350"/>
    <mergeCell ref="A351:E351"/>
    <mergeCell ref="G351:H351"/>
    <mergeCell ref="I351:J351"/>
    <mergeCell ref="A352:E352"/>
    <mergeCell ref="G352:H352"/>
    <mergeCell ref="I352:J352"/>
    <mergeCell ref="A353:E353"/>
    <mergeCell ref="G353:H353"/>
    <mergeCell ref="I353:J353"/>
    <mergeCell ref="A354:J354"/>
    <mergeCell ref="A356:E356"/>
    <mergeCell ref="I356:J356"/>
    <mergeCell ref="A358:E358"/>
    <mergeCell ref="G358:H358"/>
    <mergeCell ref="I358:J358"/>
    <mergeCell ref="A359:E359"/>
    <mergeCell ref="G359:H359"/>
    <mergeCell ref="I359:J359"/>
    <mergeCell ref="A360:E360"/>
    <mergeCell ref="G360:H360"/>
    <mergeCell ref="I360:J360"/>
    <mergeCell ref="A361:E361"/>
    <mergeCell ref="A362:E362"/>
    <mergeCell ref="A363:E363"/>
    <mergeCell ref="A365:E365"/>
    <mergeCell ref="G366:H366"/>
    <mergeCell ref="I366:J366"/>
    <mergeCell ref="A367:E367"/>
    <mergeCell ref="A368:E368"/>
    <mergeCell ref="G368:H368"/>
    <mergeCell ref="I368:J368"/>
    <mergeCell ref="A369:E369"/>
    <mergeCell ref="G369:H369"/>
    <mergeCell ref="I369:J369"/>
    <mergeCell ref="A370:E370"/>
    <mergeCell ref="G370:H370"/>
    <mergeCell ref="I370:J370"/>
    <mergeCell ref="A371:E371"/>
    <mergeCell ref="G371:H371"/>
    <mergeCell ref="I371:J371"/>
    <mergeCell ref="A372:E372"/>
    <mergeCell ref="G372:H372"/>
    <mergeCell ref="I372:J372"/>
    <mergeCell ref="A373:E373"/>
    <mergeCell ref="G373:H373"/>
    <mergeCell ref="I373:J373"/>
    <mergeCell ref="A374:E374"/>
    <mergeCell ref="G374:H374"/>
    <mergeCell ref="I374:J374"/>
    <mergeCell ref="A375:E375"/>
    <mergeCell ref="G375:H375"/>
    <mergeCell ref="I375:J375"/>
    <mergeCell ref="A376:E376"/>
    <mergeCell ref="G376:H376"/>
    <mergeCell ref="I376:J376"/>
    <mergeCell ref="A377:E377"/>
    <mergeCell ref="G377:H377"/>
    <mergeCell ref="I377:J377"/>
    <mergeCell ref="A378:E378"/>
    <mergeCell ref="I378:J378"/>
    <mergeCell ref="A379:F379"/>
    <mergeCell ref="A380:F380"/>
    <mergeCell ref="G380:H380"/>
    <mergeCell ref="I380:J380"/>
    <mergeCell ref="A381:F381"/>
    <mergeCell ref="A382:F382"/>
    <mergeCell ref="A384:F384"/>
    <mergeCell ref="A385:F385"/>
    <mergeCell ref="A386:F386"/>
    <mergeCell ref="A387:F387"/>
    <mergeCell ref="A388:F388"/>
    <mergeCell ref="I388:J388"/>
    <mergeCell ref="A389:E389"/>
    <mergeCell ref="I389:J389"/>
    <mergeCell ref="A390:E390"/>
    <mergeCell ref="G390:H390"/>
    <mergeCell ref="I390:J390"/>
    <mergeCell ref="A391:E391"/>
    <mergeCell ref="G391:H391"/>
    <mergeCell ref="I391:J391"/>
    <mergeCell ref="A392:E392"/>
    <mergeCell ref="G392:H392"/>
    <mergeCell ref="I392:J392"/>
    <mergeCell ref="A393:E393"/>
    <mergeCell ref="G393:H393"/>
    <mergeCell ref="I393:J393"/>
    <mergeCell ref="A394:E394"/>
    <mergeCell ref="G394:H394"/>
    <mergeCell ref="I394:J394"/>
    <mergeCell ref="A395:E395"/>
    <mergeCell ref="I395:J395"/>
    <mergeCell ref="A396:E396"/>
    <mergeCell ref="G396:H396"/>
    <mergeCell ref="I396:J396"/>
    <mergeCell ref="A397:E397"/>
    <mergeCell ref="G397:H397"/>
    <mergeCell ref="I397:J397"/>
    <mergeCell ref="A398:F398"/>
    <mergeCell ref="I398:J398"/>
    <mergeCell ref="A399:E399"/>
    <mergeCell ref="I399:J399"/>
    <mergeCell ref="A400:E400"/>
    <mergeCell ref="G400:H400"/>
    <mergeCell ref="I400:J400"/>
    <mergeCell ref="A401:E401"/>
    <mergeCell ref="I401:J401"/>
    <mergeCell ref="A402:E402"/>
    <mergeCell ref="G402:H402"/>
    <mergeCell ref="I402:J402"/>
    <mergeCell ref="A403:E403"/>
    <mergeCell ref="G403:H403"/>
    <mergeCell ref="I403:J403"/>
    <mergeCell ref="A404:E404"/>
    <mergeCell ref="G404:H404"/>
    <mergeCell ref="I404:J404"/>
    <mergeCell ref="A405:E405"/>
    <mergeCell ref="I405:J405"/>
    <mergeCell ref="A406:E406"/>
    <mergeCell ref="I406:J406"/>
    <mergeCell ref="A407:E407"/>
    <mergeCell ref="I407:J407"/>
    <mergeCell ref="A408:F408"/>
    <mergeCell ref="I408:J408"/>
    <mergeCell ref="A409:G409"/>
    <mergeCell ref="I409:J409"/>
    <mergeCell ref="A410:E410"/>
    <mergeCell ref="I410:J410"/>
    <mergeCell ref="I411:J411"/>
    <mergeCell ref="A412:E412"/>
    <mergeCell ref="I412:J412"/>
    <mergeCell ref="I413:J413"/>
    <mergeCell ref="A414:E414"/>
    <mergeCell ref="I414:J414"/>
    <mergeCell ref="A415:E415"/>
    <mergeCell ref="I415:J415"/>
    <mergeCell ref="A416:E416"/>
    <mergeCell ref="A418:E418"/>
    <mergeCell ref="A420:E420"/>
    <mergeCell ref="A422:E422"/>
    <mergeCell ref="A424:E424"/>
    <mergeCell ref="A425:E425"/>
    <mergeCell ref="I425:J425"/>
    <mergeCell ref="A426:E426"/>
    <mergeCell ref="I426:J426"/>
    <mergeCell ref="A427:E427"/>
    <mergeCell ref="A428:E428"/>
    <mergeCell ref="G428:H428"/>
    <mergeCell ref="I428:J428"/>
    <mergeCell ref="A429:E429"/>
    <mergeCell ref="G429:H429"/>
    <mergeCell ref="I429:J429"/>
    <mergeCell ref="A430:E430"/>
    <mergeCell ref="G430:H430"/>
    <mergeCell ref="I430:J430"/>
    <mergeCell ref="A431:E431"/>
    <mergeCell ref="G431:H431"/>
    <mergeCell ref="I431:J431"/>
    <mergeCell ref="A432:E432"/>
    <mergeCell ref="G432:H432"/>
    <mergeCell ref="I432:J432"/>
    <mergeCell ref="A433:E433"/>
    <mergeCell ref="G433:H433"/>
    <mergeCell ref="I433:J433"/>
    <mergeCell ref="A434:J434"/>
    <mergeCell ref="A438:E438"/>
    <mergeCell ref="I438:J438"/>
    <mergeCell ref="I439:J439"/>
    <mergeCell ref="I452:J452"/>
    <mergeCell ref="I453:J453"/>
    <mergeCell ref="I455:J455"/>
    <mergeCell ref="A459:J459"/>
    <mergeCell ref="A460:J460"/>
    <mergeCell ref="A461:J461"/>
    <mergeCell ref="A462:J462"/>
    <mergeCell ref="A464:J464"/>
    <mergeCell ref="A465:J465"/>
    <mergeCell ref="A467:J467"/>
    <mergeCell ref="H469:J469"/>
    <mergeCell ref="A470:D470"/>
    <mergeCell ref="E470:G470"/>
    <mergeCell ref="H470:J47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B29" sqref="B29"/>
    </sheetView>
  </sheetViews>
  <sheetFormatPr defaultColWidth="9.140625" defaultRowHeight="12.75"/>
  <cols>
    <col min="1" max="1" width="32.57421875" style="0" customWidth="1"/>
    <col min="2" max="2" width="17.7109375" style="0" customWidth="1"/>
    <col min="4" max="4" width="15.421875" style="0" customWidth="1"/>
    <col min="8" max="8" width="20.421875" style="0" customWidth="1"/>
    <col min="10" max="10" width="17.57421875" style="0" customWidth="1"/>
  </cols>
  <sheetData>
    <row r="1" spans="1:10" ht="15.75">
      <c r="A1" s="241" t="s">
        <v>190</v>
      </c>
      <c r="B1" s="303"/>
      <c r="C1" s="303"/>
      <c r="D1" s="303"/>
      <c r="E1" s="5"/>
      <c r="F1" s="5"/>
      <c r="G1" s="5"/>
      <c r="H1" s="5"/>
      <c r="I1" s="5"/>
      <c r="J1" s="5"/>
    </row>
    <row r="2" spans="1:10" ht="15.75">
      <c r="A2" s="241" t="s">
        <v>191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4.25">
      <c r="A3" s="1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413"/>
      <c r="B4" s="401" t="s">
        <v>192</v>
      </c>
      <c r="C4" s="401" t="s">
        <v>193</v>
      </c>
      <c r="D4" s="401" t="s">
        <v>194</v>
      </c>
      <c r="E4" s="401" t="s">
        <v>195</v>
      </c>
      <c r="F4" s="401" t="s">
        <v>196</v>
      </c>
      <c r="G4" s="401" t="s">
        <v>197</v>
      </c>
      <c r="H4" s="401" t="s">
        <v>198</v>
      </c>
      <c r="I4" s="401" t="s">
        <v>199</v>
      </c>
      <c r="J4" s="401" t="s">
        <v>200</v>
      </c>
    </row>
    <row r="5" spans="1:10" ht="12.75">
      <c r="A5" s="415"/>
      <c r="B5" s="551"/>
      <c r="C5" s="551"/>
      <c r="D5" s="551"/>
      <c r="E5" s="551"/>
      <c r="F5" s="551"/>
      <c r="G5" s="551"/>
      <c r="H5" s="551"/>
      <c r="I5" s="551"/>
      <c r="J5" s="551"/>
    </row>
    <row r="6" spans="1:10" ht="12.75">
      <c r="A6" s="415"/>
      <c r="B6" s="551"/>
      <c r="C6" s="551"/>
      <c r="D6" s="551"/>
      <c r="E6" s="551"/>
      <c r="F6" s="551"/>
      <c r="G6" s="551"/>
      <c r="H6" s="551"/>
      <c r="I6" s="551"/>
      <c r="J6" s="551"/>
    </row>
    <row r="7" spans="1:10" ht="12.75">
      <c r="A7" s="415"/>
      <c r="B7" s="349"/>
      <c r="C7" s="349"/>
      <c r="D7" s="349"/>
      <c r="E7" s="349"/>
      <c r="F7" s="349"/>
      <c r="G7" s="349"/>
      <c r="H7" s="349"/>
      <c r="I7" s="349"/>
      <c r="J7" s="349"/>
    </row>
    <row r="8" spans="1:10" ht="14.25">
      <c r="A8" s="53" t="s">
        <v>201</v>
      </c>
      <c r="B8" s="54">
        <v>1</v>
      </c>
      <c r="C8" s="55">
        <v>2</v>
      </c>
      <c r="D8" s="56">
        <v>3</v>
      </c>
      <c r="E8" s="56">
        <v>4</v>
      </c>
      <c r="F8" s="55">
        <v>5</v>
      </c>
      <c r="G8" s="56">
        <v>6</v>
      </c>
      <c r="H8" s="54">
        <v>7</v>
      </c>
      <c r="I8" s="56">
        <v>8</v>
      </c>
      <c r="J8" s="54">
        <v>9</v>
      </c>
    </row>
    <row r="9" spans="1:10" ht="12.75">
      <c r="A9" s="552" t="s">
        <v>202</v>
      </c>
      <c r="B9" s="554">
        <v>126134717865</v>
      </c>
      <c r="C9" s="556"/>
      <c r="D9" s="556"/>
      <c r="E9" s="556"/>
      <c r="F9" s="556"/>
      <c r="G9" s="556"/>
      <c r="H9" s="556">
        <v>7218905526</v>
      </c>
      <c r="I9" s="556"/>
      <c r="J9" s="560">
        <f>B9+D9+H9</f>
        <v>133353623391</v>
      </c>
    </row>
    <row r="10" spans="1:10" ht="12.75">
      <c r="A10" s="553"/>
      <c r="B10" s="555"/>
      <c r="C10" s="557"/>
      <c r="D10" s="557"/>
      <c r="E10" s="557"/>
      <c r="F10" s="557"/>
      <c r="G10" s="557"/>
      <c r="H10" s="557"/>
      <c r="I10" s="557"/>
      <c r="J10" s="561"/>
    </row>
    <row r="11" spans="1:10" ht="14.25">
      <c r="A11" s="58" t="s">
        <v>203</v>
      </c>
      <c r="B11" s="59">
        <v>2135</v>
      </c>
      <c r="C11" s="60"/>
      <c r="D11" s="60"/>
      <c r="E11" s="60"/>
      <c r="F11" s="60"/>
      <c r="G11" s="60"/>
      <c r="H11" s="60"/>
      <c r="I11" s="60"/>
      <c r="J11" s="61">
        <v>2135</v>
      </c>
    </row>
    <row r="12" spans="1:10" ht="14.25">
      <c r="A12" s="58" t="s">
        <v>204</v>
      </c>
      <c r="B12" s="60"/>
      <c r="C12" s="60"/>
      <c r="D12" s="60"/>
      <c r="E12" s="60"/>
      <c r="F12" s="60"/>
      <c r="G12" s="60"/>
      <c r="H12" s="60">
        <v>22529375181</v>
      </c>
      <c r="I12" s="60"/>
      <c r="J12" s="60">
        <v>22529375181</v>
      </c>
    </row>
    <row r="13" spans="1:10" ht="14.25">
      <c r="A13" s="62" t="s">
        <v>205</v>
      </c>
      <c r="B13" s="60"/>
      <c r="C13" s="60"/>
      <c r="D13" s="60">
        <v>500000000</v>
      </c>
      <c r="E13" s="60"/>
      <c r="F13" s="60"/>
      <c r="G13" s="60"/>
      <c r="H13" s="60"/>
      <c r="I13" s="60"/>
      <c r="J13" s="60">
        <f>D13+F13</f>
        <v>500000000</v>
      </c>
    </row>
    <row r="14" spans="1:10" ht="14.25">
      <c r="A14" s="58" t="s">
        <v>206</v>
      </c>
      <c r="B14" s="59"/>
      <c r="C14" s="57"/>
      <c r="D14" s="57">
        <v>22330000</v>
      </c>
      <c r="E14" s="57"/>
      <c r="F14" s="60"/>
      <c r="G14" s="57"/>
      <c r="H14" s="57"/>
      <c r="I14" s="57"/>
      <c r="J14" s="60">
        <f>D14+F14</f>
        <v>22330000</v>
      </c>
    </row>
    <row r="15" spans="1:10" ht="14.25">
      <c r="A15" s="63" t="s">
        <v>207</v>
      </c>
      <c r="B15" s="57"/>
      <c r="C15" s="57"/>
      <c r="D15" s="57"/>
      <c r="E15" s="57"/>
      <c r="F15" s="57"/>
      <c r="G15" s="57"/>
      <c r="H15" s="57"/>
      <c r="I15" s="57"/>
      <c r="J15" s="64"/>
    </row>
    <row r="16" spans="1:10" ht="14.25">
      <c r="A16" s="62" t="s">
        <v>208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15.75">
      <c r="A17" s="65" t="s">
        <v>209</v>
      </c>
      <c r="B17" s="66">
        <v>126134720000</v>
      </c>
      <c r="C17" s="60"/>
      <c r="D17" s="60">
        <v>477670000</v>
      </c>
      <c r="E17" s="60"/>
      <c r="F17" s="60"/>
      <c r="G17" s="60"/>
      <c r="H17" s="60">
        <v>22529375181</v>
      </c>
      <c r="I17" s="66"/>
      <c r="J17" s="67">
        <f>B17+C17+D17+E17+F17+G17+H17</f>
        <v>149141765181</v>
      </c>
    </row>
    <row r="18" spans="1:10" ht="15.75">
      <c r="A18" s="65" t="s">
        <v>210</v>
      </c>
      <c r="B18" s="66">
        <v>126134720000</v>
      </c>
      <c r="C18" s="60"/>
      <c r="D18" s="60">
        <v>477670000</v>
      </c>
      <c r="E18" s="60"/>
      <c r="F18" s="60"/>
      <c r="G18" s="60"/>
      <c r="H18" s="60">
        <v>22529375181</v>
      </c>
      <c r="I18" s="66"/>
      <c r="J18" s="67">
        <f>B18+C18+D18+E18+F18+G18+H18</f>
        <v>149141765181</v>
      </c>
    </row>
    <row r="19" spans="1:10" ht="12.75">
      <c r="A19" s="558" t="s">
        <v>211</v>
      </c>
      <c r="B19" s="559"/>
      <c r="C19" s="557"/>
      <c r="D19" s="557"/>
      <c r="E19" s="557"/>
      <c r="F19" s="557"/>
      <c r="G19" s="557"/>
      <c r="H19" s="557"/>
      <c r="I19" s="557"/>
      <c r="J19" s="557"/>
    </row>
    <row r="20" spans="1:10" ht="12.75">
      <c r="A20" s="558"/>
      <c r="B20" s="559"/>
      <c r="C20" s="557"/>
      <c r="D20" s="557"/>
      <c r="E20" s="557"/>
      <c r="F20" s="557"/>
      <c r="G20" s="557"/>
      <c r="H20" s="557"/>
      <c r="I20" s="557"/>
      <c r="J20" s="557"/>
    </row>
    <row r="21" spans="1:10" ht="14.25">
      <c r="A21" s="58" t="s">
        <v>212</v>
      </c>
      <c r="B21" s="60"/>
      <c r="C21" s="60"/>
      <c r="D21" s="60"/>
      <c r="E21" s="60"/>
      <c r="F21" s="60"/>
      <c r="G21" s="60"/>
      <c r="H21" s="60">
        <v>36302052961</v>
      </c>
      <c r="I21" s="60"/>
      <c r="J21" s="60">
        <f>SUM(H21)</f>
        <v>36302052961</v>
      </c>
    </row>
    <row r="22" spans="1:10" ht="14.25">
      <c r="A22" s="62" t="s">
        <v>205</v>
      </c>
      <c r="B22" s="60"/>
      <c r="C22" s="60"/>
      <c r="D22" s="60">
        <v>6021797156</v>
      </c>
      <c r="E22" s="60"/>
      <c r="F22" s="60"/>
      <c r="G22" s="60"/>
      <c r="H22" s="60"/>
      <c r="I22" s="60"/>
      <c r="J22" s="60">
        <f>SUM(D22:I22)</f>
        <v>6021797156</v>
      </c>
    </row>
    <row r="23" spans="1:10" ht="14.25">
      <c r="A23" s="62" t="s">
        <v>213</v>
      </c>
      <c r="B23" s="59"/>
      <c r="C23" s="57"/>
      <c r="D23" s="68"/>
      <c r="E23" s="57"/>
      <c r="F23" s="57"/>
      <c r="G23" s="57"/>
      <c r="H23" s="57"/>
      <c r="I23" s="57"/>
      <c r="J23" s="68"/>
    </row>
    <row r="24" spans="1:10" ht="14.25">
      <c r="A24" s="63" t="s">
        <v>214</v>
      </c>
      <c r="B24" s="57"/>
      <c r="C24" s="57"/>
      <c r="D24" s="57"/>
      <c r="E24" s="57"/>
      <c r="F24" s="57"/>
      <c r="G24" s="57"/>
      <c r="H24" s="57"/>
      <c r="I24" s="57"/>
      <c r="J24" s="64"/>
    </row>
    <row r="25" spans="1:10" ht="14.25">
      <c r="A25" s="63" t="s">
        <v>215</v>
      </c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5.75">
      <c r="A26" s="65" t="s">
        <v>216</v>
      </c>
      <c r="B26" s="66">
        <f>B18</f>
        <v>126134720000</v>
      </c>
      <c r="C26" s="60"/>
      <c r="D26" s="60">
        <f>D18+D22+D25+D23</f>
        <v>6499467156</v>
      </c>
      <c r="E26" s="60"/>
      <c r="F26" s="60"/>
      <c r="G26" s="60"/>
      <c r="H26" s="60">
        <f>H21</f>
        <v>36302052961</v>
      </c>
      <c r="I26" s="66"/>
      <c r="J26" s="69">
        <f>SUM(B26:I26)</f>
        <v>168936240117</v>
      </c>
    </row>
    <row r="27" spans="1:10" ht="15.75">
      <c r="A27" s="70"/>
      <c r="B27" s="71"/>
      <c r="C27" s="72"/>
      <c r="D27" s="72"/>
      <c r="E27" s="72"/>
      <c r="F27" s="72"/>
      <c r="G27" s="72"/>
      <c r="H27" s="72"/>
      <c r="I27" s="71"/>
      <c r="J27" s="73"/>
    </row>
  </sheetData>
  <mergeCells count="32">
    <mergeCell ref="I19:I20"/>
    <mergeCell ref="J19:J20"/>
    <mergeCell ref="I9:I10"/>
    <mergeCell ref="J9:J10"/>
    <mergeCell ref="A19:A20"/>
    <mergeCell ref="B19:B20"/>
    <mergeCell ref="C19:C20"/>
    <mergeCell ref="D19:D20"/>
    <mergeCell ref="E19:E20"/>
    <mergeCell ref="F19:F20"/>
    <mergeCell ref="G19:G20"/>
    <mergeCell ref="H19:H20"/>
    <mergeCell ref="I4:I7"/>
    <mergeCell ref="J4:J7"/>
    <mergeCell ref="A9:A10"/>
    <mergeCell ref="B9:B10"/>
    <mergeCell ref="C9:C10"/>
    <mergeCell ref="D9:D10"/>
    <mergeCell ref="E9:E10"/>
    <mergeCell ref="F9:F10"/>
    <mergeCell ref="G9:G10"/>
    <mergeCell ref="H9:H10"/>
    <mergeCell ref="A1:D1"/>
    <mergeCell ref="A2:J2"/>
    <mergeCell ref="A4:A7"/>
    <mergeCell ref="B4:B7"/>
    <mergeCell ref="C4:C7"/>
    <mergeCell ref="D4:D7"/>
    <mergeCell ref="E4:E7"/>
    <mergeCell ref="F4:F7"/>
    <mergeCell ref="G4:G7"/>
    <mergeCell ref="H4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phuchc</cp:lastModifiedBy>
  <dcterms:created xsi:type="dcterms:W3CDTF">2009-12-23T07:03:24Z</dcterms:created>
  <dcterms:modified xsi:type="dcterms:W3CDTF">2009-12-23T07:22:48Z</dcterms:modified>
  <cp:category/>
  <cp:version/>
  <cp:contentType/>
  <cp:contentStatus/>
</cp:coreProperties>
</file>